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Agent Intake" sheetId="2" state="visible" r:id="rId4"/>
    <sheet name="Control Assessment" sheetId="3" state="visible" r:id="rId5"/>
    <sheet name="Summary &amp; Sign-off" sheetId="4" state="visible" r:id="rId6"/>
    <sheet name="Lists" sheetId="5" state="hidden" r:id="rId7"/>
  </sheets>
  <definedNames>
    <definedName function="false" hidden="false" localSheetId="2" name="_xlnm.Print_Titles" vbProcedure="false">'Control Assessment'!$1:$2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2" authorId="0">
      <text>
        <r>
          <rPr>
            <sz val="10"/>
            <rFont val="Arial"/>
            <family val="2"/>
          </rPr>
          <t xml:space="preserve">Ask this of the agent / platform team to test the control. If they cannot answer crisply with evidence, that is your finding.</t>
        </r>
      </text>
    </comment>
    <comment ref="M2" authorId="0">
      <text>
        <r>
          <rPr>
            <sz val="10"/>
            <rFont val="Arial"/>
            <family val="2"/>
          </rPr>
          <t xml:space="preserve">0 Absent | 1 Ad hoc | 2 Defined | 3 Implemented &amp; evidenced | 4 Continuously assured. Blank = not assessed = counts as a gap.</t>
        </r>
      </text>
    </comment>
    <comment ref="N2" authorId="0">
      <text>
        <r>
          <rPr>
            <sz val="10"/>
            <rFont val="Arial"/>
            <family val="2"/>
          </rPr>
          <t xml:space="preserve">Link or reference to the proof: e.g. IdP app-registration + token logs, ingestion scan report, approval-workflow export, kill-switch drill record.</t>
        </r>
      </text>
    </comment>
  </commentList>
</comments>
</file>

<file path=xl/sharedStrings.xml><?xml version="1.0" encoding="utf-8"?>
<sst xmlns="http://schemas.openxmlformats.org/spreadsheetml/2006/main" count="547" uniqueCount="358">
  <si>
    <t xml:space="preserve">AI AGENT SECURITY ASSURANCE WORKBOOK</t>
  </si>
  <si>
    <t xml:space="preserve">A CISO / GRC instrument to require, verify, evidence and sign off the controls on a single AI agent  -  before go-live and at every material change.</t>
  </si>
  <si>
    <t xml:space="preserve">How to use it</t>
  </si>
  <si>
    <t xml:space="preserve">1) Fill the Agent Intake tab for ONE agent. The archetype, authority tier, personal-data and multi-agent answers automatically decide which controls apply.  2) On the Control Assessment tab, work only the rows where 'Applies to this agent' = Yes. For each, record the Current maturity (0-4), a link to the Evidence (the receipt), who independently Verified it, the Residual risk and a Status.  3) The Summary &amp; Sign-off tab rolls everything up and holds the approval decision.</t>
  </si>
  <si>
    <t xml:space="preserve">Maturity scale (0-4)  -  not a yes/no checkbox</t>
  </si>
  <si>
    <t xml:space="preserve">0 Absent  -  nothing in place.   1 Ad hoc  -  informal, inconsistent, no evidence.   2 Defined  -  documented / designed but not fully operating.   3 Implemented &amp; evidenced  -  operating, with evidence you can show an auditor (the receipt).   4 Continuously assured  -  operating AND monitored/tested on every change. A control is only 'met' at its Target maturity with evidence attached. Blank maturity counts as a gap until assessed.</t>
  </si>
  <si>
    <t xml:space="preserve">Authority tiers  -  controls scale with the agent's power</t>
  </si>
  <si>
    <t xml:space="preserve">T1 Read / Advisory  -  no write, no external action.   T2 Assisted action  -  proposes; a human approves each action.   T3 Bounded autonomy  -  acts within policy limits; high-impact actions gated.   T4 High autonomy / High impact  -  broad action, money/safety/irreversible/regulated. A control marked 'required from tier 2' is mandatory for any agent at T2 or above, recommended below that.</t>
  </si>
  <si>
    <t xml:space="preserve">Deployment archetypes  -  responsibility shifts as you connect more</t>
  </si>
  <si>
    <t xml:space="preserve">A Vendor SaaS (e.g. M365 Copilot)   B Managed model API in your own app   C Grounded / RAG on your data   D Agentic / action-taking (incl. multi-agent)   E Self-hosted / private model. The more data, state and authority you connect, the more of the control set becomes yours to own.</t>
  </si>
  <si>
    <t xml:space="preserve">The 'Available' flag is deliberate honesty</t>
  </si>
  <si>
    <t xml:space="preserve">Now  -  implementable today with mature, off-the-shelf capability.   Emerging  -  partial tooling / patterns exist but need build and care.   Roadmap  -  the capability is immature industry-wide; treat as a known residual risk and track it, don't pretend it's done. Do not mark a Roadmap control 'met' without real evidence.</t>
  </si>
  <si>
    <t xml:space="preserve">Standard mapping</t>
  </si>
  <si>
    <t xml:space="preserve">Each control cites the most specific recognised source (OWASP LLM / Agentic 2026 items are exact; ISO 42001, NIST AI RMF, DPDPA and others are indicative). Reconcile the ISO/NIST references to your own control catalogue and the current Annex A before audit.</t>
  </si>
  <si>
    <t xml:space="preserve">Scope note  -  this is a gate, not runtime assurance</t>
  </si>
  <si>
    <t xml:space="preserve">This workbook is a point-in-time assessment and approval gate. The live control (is the agent still behaving after a change?) is the evaluation harness and observability in Planes 3 and 5  -  this sheet can require and evidence them, but it is not them. Re-run the whole assessment on any material change.</t>
  </si>
  <si>
    <t xml:space="preserve">Cells you edit</t>
  </si>
  <si>
    <t xml:space="preserve">Yellow cells on Agent Intake and the input columns on Control Assessment (Current maturity, Evidence, Verified by, Residual risk, Status, Notes) and the sign-off block on the Summary. Everything else is reference or is calculated  -  leave formulas alone.</t>
  </si>
  <si>
    <t xml:space="preserve">Prabh Nair  -  Azpirantz   |   v1  -  reconcile mappings and tiers to your own policy before issuing.</t>
  </si>
  <si>
    <t xml:space="preserve">AGENT INTAKE   -   this profile decides which controls apply</t>
  </si>
  <si>
    <t xml:space="preserve">Fill the yellow cells for ONE agent. Example values are shown  -  overwrite them.</t>
  </si>
  <si>
    <t xml:space="preserve">Agent name / ID</t>
  </si>
  <si>
    <t xml:space="preserve">Supplier-payment assistant</t>
  </si>
  <si>
    <t xml:space="preserve">Business owner (accountable person)</t>
  </si>
  <si>
    <t xml:space="preserve">Head of Procurement</t>
  </si>
  <si>
    <t xml:space="preserve">Deployment archetype</t>
  </si>
  <si>
    <t xml:space="preserve">D - Agentic / action-taking</t>
  </si>
  <si>
    <t xml:space="preserve">&lt;- drives the control set</t>
  </si>
  <si>
    <t xml:space="preserve">Authority tier</t>
  </si>
  <si>
    <t xml:space="preserve">T4 High autonomy / High impact</t>
  </si>
  <si>
    <t xml:space="preserve">&lt;- drives required depth</t>
  </si>
  <si>
    <t xml:space="preserve">Purpose / description</t>
  </si>
  <si>
    <t xml:space="preserve">Reads supplier docs, prepares and submits payment changes via procurement API</t>
  </si>
  <si>
    <t xml:space="preserve">Processes personal data?</t>
  </si>
  <si>
    <t xml:space="preserve">Yes</t>
  </si>
  <si>
    <t xml:space="preserve">Multi-agent system?</t>
  </si>
  <si>
    <t xml:space="preserve">No</t>
  </si>
  <si>
    <t xml:space="preserve">Data sensitivity</t>
  </si>
  <si>
    <t xml:space="preserve">Confidential</t>
  </si>
  <si>
    <t xml:space="preserve">Systems / tools / MCP it can access</t>
  </si>
  <si>
    <t xml:space="preserve">Procurement API (MCP), supplier knowledge base (RAG), email</t>
  </si>
  <si>
    <t xml:space="preserve">Can take irreversible / high-impact actions?</t>
  </si>
  <si>
    <t xml:space="preserve">Blast radius (financial / safety / regulatory / operational)</t>
  </si>
  <si>
    <t xml:space="preserve">Financial (redirected payments), regulatory (DPDPA)</t>
  </si>
  <si>
    <t xml:space="preserve">Assessment date</t>
  </si>
  <si>
    <t xml:space="preserve">Assessor (CISO / GRC)</t>
  </si>
  <si>
    <t xml:space="preserve">Re-assessment trigger / due</t>
  </si>
  <si>
    <t xml:space="preserve">Any model, prompt, tool or authority change</t>
  </si>
  <si>
    <t xml:space="preserve">CONTROL ASSESSMENT   -   work the rows where 'Applies to this agent' = Yes</t>
  </si>
  <si>
    <t xml:space="preserve">Control ID</t>
  </si>
  <si>
    <t xml:space="preserve">Plane</t>
  </si>
  <si>
    <t xml:space="preserve">Control (assurance statement)</t>
  </si>
  <si>
    <t xml:space="preserve">CISO Question</t>
  </si>
  <si>
    <t xml:space="preserve">Applies to archetypes</t>
  </si>
  <si>
    <t xml:space="preserve">Req. tier (1-4)</t>
  </si>
  <si>
    <t xml:space="preserve">Trigger</t>
  </si>
  <si>
    <t xml:space="preserve">Applies to this agent</t>
  </si>
  <si>
    <t xml:space="preserve">Available</t>
  </si>
  <si>
    <t xml:space="preserve">Suggested accountable owner</t>
  </si>
  <si>
    <t xml:space="preserve">Target (0-4)</t>
  </si>
  <si>
    <t xml:space="preserve">Current maturity (0-4)</t>
  </si>
  <si>
    <t xml:space="preserve">Evidence / receipt</t>
  </si>
  <si>
    <t xml:space="preserve">Verified by</t>
  </si>
  <si>
    <t xml:space="preserve">Residual risk</t>
  </si>
  <si>
    <t xml:space="preserve">Status</t>
  </si>
  <si>
    <t xml:space="preserve">Gap</t>
  </si>
  <si>
    <t xml:space="preserve">Notes / finding</t>
  </si>
  <si>
    <t xml:space="preserve">P1-03</t>
  </si>
  <si>
    <t xml:space="preserve">(example - delete)</t>
  </si>
  <si>
    <t xml:space="preserve">On-behalf-of token flow enforced to the procurement API</t>
  </si>
  <si>
    <t xml:space="preserve">When the agent hits a backend, is it the user's authority being checked, or the agent's service account?</t>
  </si>
  <si>
    <t xml:space="preserve">B,C,D</t>
  </si>
  <si>
    <t xml:space="preserve">Now</t>
  </si>
  <si>
    <t xml:space="preserve">IAM</t>
  </si>
  <si>
    <t xml:space="preserve">OWASP ASI03; RFC 8693</t>
  </si>
  <si>
    <t xml:space="preserve">IdP token-exchange config + API authz logs</t>
  </si>
  <si>
    <t xml:space="preserve">IAM Lead</t>
  </si>
  <si>
    <t xml:space="preserve">Low</t>
  </si>
  <si>
    <t xml:space="preserve">Met</t>
  </si>
  <si>
    <t xml:space="preserve">Verified in staging 2026-09</t>
  </si>
  <si>
    <t xml:space="preserve">P1-01</t>
  </si>
  <si>
    <t xml:space="preserve">P1 Identity</t>
  </si>
  <si>
    <t xml:space="preserve">The agent has its own distinct workload / non-human identity - not a shared service account or a human's credentials.</t>
  </si>
  <si>
    <t xml:space="preserve">Can you show me this agent's own identity, separate from any human or shared service account?</t>
  </si>
  <si>
    <t xml:space="preserve">All</t>
  </si>
  <si>
    <t xml:space="preserve">OWASP ASI03; ISO 42001</t>
  </si>
  <si>
    <t xml:space="preserve">P1-02</t>
  </si>
  <si>
    <t xml:space="preserve">The human or upstream service the agent acts for is authenticated by the enterprise IdP before the agent acts.</t>
  </si>
  <si>
    <t xml:space="preserve">Before the agent does anything, who authenticated the person it is acting for - and how?</t>
  </si>
  <si>
    <t xml:space="preserve">OWASP ASI03; NIST MAP</t>
  </si>
  <si>
    <t xml:space="preserve">The represented user's identity and delegated authority propagate to the data/tool layer (on-behalf-of / token exchange); the backend authorises the human, not the agent's service principal.</t>
  </si>
  <si>
    <t xml:space="preserve">P1-04</t>
  </si>
  <si>
    <t xml:space="preserve">Delegated authority is least-privilege, explicit, time-bound and auditable.</t>
  </si>
  <si>
    <t xml:space="preserve">What exactly can this agent do on the user's behalf - and who can see those limits?</t>
  </si>
  <si>
    <t xml:space="preserve">P1-05</t>
  </si>
  <si>
    <t xml:space="preserve">Agent identities have a managed lifecycle: provisioning, credential rotation and prompt deprovisioning on retirement.</t>
  </si>
  <si>
    <t xml:space="preserve">When this agent is retired, who turns off its identity and credentials, and how fast?</t>
  </si>
  <si>
    <t xml:space="preserve">ISO 42001; NIST MANAGE</t>
  </si>
  <si>
    <t xml:space="preserve">P1-06</t>
  </si>
  <si>
    <t xml:space="preserve">Secrets / credentials the agent uses are held in a managed vault - never in prompts, code or memory.</t>
  </si>
  <si>
    <t xml:space="preserve">Where do this agent's keys live - and can you prove they are not in a prompt, repo or memory?</t>
  </si>
  <si>
    <t xml:space="preserve">B,C,D,E</t>
  </si>
  <si>
    <t xml:space="preserve">Platform / AppSec</t>
  </si>
  <si>
    <t xml:space="preserve">OWASP ASI03; ISO 27001</t>
  </si>
  <si>
    <t xml:space="preserve">P1-07</t>
  </si>
  <si>
    <t xml:space="preserve">Resource and tool authorisation is enforced by policy outside the model; the model cannot self-grant.</t>
  </si>
  <si>
    <t xml:space="preserve">If the model decides to do something, what outside the model actually allows or blocks it?</t>
  </si>
  <si>
    <t xml:space="preserve">AppSec / Platform</t>
  </si>
  <si>
    <t xml:space="preserve">OWASP LLM03 / ASI02</t>
  </si>
  <si>
    <t xml:space="preserve">P1-08</t>
  </si>
  <si>
    <t xml:space="preserve">In multi-agent systems each agent has a distinct identity and inter-agent calls are mutually authenticated.</t>
  </si>
  <si>
    <t xml:space="preserve">When one agent calls another, how does the second one know the first is who it claims to be?</t>
  </si>
  <si>
    <t xml:space="preserve">D</t>
  </si>
  <si>
    <t xml:space="preserve">MultiAgent</t>
  </si>
  <si>
    <t xml:space="preserve">Emerging</t>
  </si>
  <si>
    <t xml:space="preserve">Platform</t>
  </si>
  <si>
    <t xml:space="preserve">OWASP ASI07</t>
  </si>
  <si>
    <t xml:space="preserve">P2-01</t>
  </si>
  <si>
    <t xml:space="preserve">P2 Data &amp; Memory</t>
  </si>
  <si>
    <t xml:space="preserve">Only governed, owned sources are admitted to the retrieval corpus (allowlist); untrusted external content is excluded or quarantined.</t>
  </si>
  <si>
    <t xml:space="preserve">What can get into the knowledge this agent reads - and who decided that list?</t>
  </si>
  <si>
    <t xml:space="preserve">C,D</t>
  </si>
  <si>
    <t xml:space="preserve">Data Governance</t>
  </si>
  <si>
    <t xml:space="preserve">OWASP LLM04 / LLM05</t>
  </si>
  <si>
    <t xml:space="preserve">P2-02</t>
  </si>
  <si>
    <t xml:space="preserve">Ingested content is scanned for injection payloads / hidden instructions before indexing.</t>
  </si>
  <si>
    <t xml:space="preserve">Before a document is indexed, what checks it for hidden instructions?</t>
  </si>
  <si>
    <t xml:space="preserve">Data Gov / AppSec</t>
  </si>
  <si>
    <t xml:space="preserve">OWASP LLM01 / LLM05</t>
  </si>
  <si>
    <t xml:space="preserve">P2-03</t>
  </si>
  <si>
    <t xml:space="preserve">Source classification and access labels survive ingestion, retrieval and summarisation.</t>
  </si>
  <si>
    <t xml:space="preserve">If a confidential source is retrieved, does the agent still know it is confidential?</t>
  </si>
  <si>
    <t xml:space="preserve">ISO 42001; DPDPA</t>
  </si>
  <si>
    <t xml:space="preserve">P2-04</t>
  </si>
  <si>
    <t xml:space="preserve">Retrieval is filtered by the represented user's access rights - no cross-tenant or cross-user leakage.</t>
  </si>
  <si>
    <t xml:space="preserve">When the agent retrieves, can it pull data this particular user is not allowed to see?</t>
  </si>
  <si>
    <t xml:space="preserve">Data Gov / IAM</t>
  </si>
  <si>
    <t xml:space="preserve">OWASP LLM02 / ASI03</t>
  </si>
  <si>
    <t xml:space="preserve">P2-05</t>
  </si>
  <si>
    <t xml:space="preserve">Source provenance is retained and attributable through retrieval and into any persisted memory.</t>
  </si>
  <si>
    <t xml:space="preserve">For any answer it gives, can you trace which source it came from?</t>
  </si>
  <si>
    <t xml:space="preserve">OWASP LLM08</t>
  </si>
  <si>
    <t xml:space="preserve">P2-06</t>
  </si>
  <si>
    <t xml:space="preserve">Writes to persistent memory are authorised and validated; untrusted input cannot silently persist.</t>
  </si>
  <si>
    <t xml:space="preserve">What decides whether something the agent saw becomes something it permanently remembers?</t>
  </si>
  <si>
    <t xml:space="preserve">OWASP ASI06</t>
  </si>
  <si>
    <t xml:space="preserve">P2-07</t>
  </si>
  <si>
    <t xml:space="preserve">Persistent memory has integrity, retention limits and rollback - poisoned or stale memory can be detected and reverted.</t>
  </si>
  <si>
    <t xml:space="preserve">If the agent's memory is poisoned, how would you know - and how do you roll it back?</t>
  </si>
  <si>
    <t xml:space="preserve">Roadmap</t>
  </si>
  <si>
    <t xml:space="preserve">P2-08</t>
  </si>
  <si>
    <t xml:space="preserve">Data minimisation and purpose limitation are enforced for data placed in prompts / RAG / memory.</t>
  </si>
  <si>
    <t xml:space="preserve">What personal data ends up in the prompts or knowledge base - and is all of it necessary?</t>
  </si>
  <si>
    <t xml:space="preserve">PersonalData</t>
  </si>
  <si>
    <t xml:space="preserve">DPO / Privacy</t>
  </si>
  <si>
    <t xml:space="preserve">DPDPA; ISO 27701</t>
  </si>
  <si>
    <t xml:space="preserve">P2-09</t>
  </si>
  <si>
    <t xml:space="preserve">Cross-border data flows via the model or RAG are identified and controlled.</t>
  </si>
  <si>
    <t xml:space="preserve">Does any personal data leave the country through the model or retrieval - and is that controlled?</t>
  </si>
  <si>
    <t xml:space="preserve">DPDPA</t>
  </si>
  <si>
    <t xml:space="preserve">P3-01</t>
  </si>
  <si>
    <t xml:space="preserve">P3 Runtime</t>
  </si>
  <si>
    <t xml:space="preserve">Inputs (prompt + retrieved context + tool responses) are screened (classification, PII, injection) before the model acts - defence in depth, not a single classifier.</t>
  </si>
  <si>
    <t xml:space="preserve">What inspects the prompt, the retrieved context and tool replies before the model acts on them?</t>
  </si>
  <si>
    <t xml:space="preserve">OWASP LLM01</t>
  </si>
  <si>
    <t xml:space="preserve">P3-02</t>
  </si>
  <si>
    <t xml:space="preserve">Outputs are validated for groundedness, safety and policy before reaching a user or triggering an action.</t>
  </si>
  <si>
    <t xml:space="preserve">Before an answer reaches a user or triggers an action, what checks it is grounded and safe?</t>
  </si>
  <si>
    <t xml:space="preserve">OWASP LLM09; NIST MEASURE</t>
  </si>
  <si>
    <t xml:space="preserve">P3-03</t>
  </si>
  <si>
    <t xml:space="preserve">Exfiltration channels are controlled (e.g. external image / markdown / link auto-loading restricted) so output cannot smuggle data out.</t>
  </si>
  <si>
    <t xml:space="preserve">Could the output quietly carry data out - through an image or link - and what stops that?</t>
  </si>
  <si>
    <t xml:space="preserve">AppSec</t>
  </si>
  <si>
    <t xml:space="preserve">OWASP LLM02 (EchoLeak)</t>
  </si>
  <si>
    <t xml:space="preserve">P3-04</t>
  </si>
  <si>
    <t xml:space="preserve">An evaluation harness runs benign and adversarial tests (incl. direct and indirect injection) against the agent.</t>
  </si>
  <si>
    <t xml:space="preserve">How do you test this agent against attacks, not just check one prompt gives one answer?</t>
  </si>
  <si>
    <t xml:space="preserve">MLOps / Security</t>
  </si>
  <si>
    <t xml:space="preserve">NIST MEASURE; AgentDojo</t>
  </si>
  <si>
    <t xml:space="preserve">P3-05</t>
  </si>
  <si>
    <t xml:space="preserve">The eval harness is re-run on every material change (model, prompt, retrieval, classifier, tool) before redeployment.</t>
  </si>
  <si>
    <t xml:space="preserve">When the model or prompt changes, what re-runs before it goes back live?</t>
  </si>
  <si>
    <t xml:space="preserve">MLOps</t>
  </si>
  <si>
    <t xml:space="preserve">P3-06</t>
  </si>
  <si>
    <t xml:space="preserve">System prompts / instructions are version-controlled, reviewed and change-managed as governed artifacts.</t>
  </si>
  <si>
    <t xml:space="preserve">Who controls the system prompt, and can you show me its change history?</t>
  </si>
  <si>
    <t xml:space="preserve">ISO 42001</t>
  </si>
  <si>
    <t xml:space="preserve">P3-07</t>
  </si>
  <si>
    <t xml:space="preserve">Rate limiting / input throttling bounds abuse and model / data extraction.</t>
  </si>
  <si>
    <t xml:space="preserve">What stops someone hammering this agent to run up cost or extract the model?</t>
  </si>
  <si>
    <t xml:space="preserve">OWASP LLM06</t>
  </si>
  <si>
    <t xml:space="preserve">P4-01</t>
  </si>
  <si>
    <t xml:space="preserve">P4 Tool &amp; Action</t>
  </si>
  <si>
    <t xml:space="preserve">Every tool / action the agent can invoke is inventoried with its capability explicitly defined.</t>
  </si>
  <si>
    <t xml:space="preserve">What is the complete list of actions this agent can actually take?</t>
  </si>
  <si>
    <t xml:space="preserve">Platform / Security</t>
  </si>
  <si>
    <t xml:space="preserve">OWASP ASI02</t>
  </si>
  <si>
    <t xml:space="preserve">P4-02</t>
  </si>
  <si>
    <t xml:space="preserve">Each action is authorised server-side against policy (who / what / limits); tool access is not permission for every action.</t>
  </si>
  <si>
    <t xml:space="preserve">Access to a tool - does that mean the agent can perform every action that tool allows?</t>
  </si>
  <si>
    <t xml:space="preserve">P4-03</t>
  </si>
  <si>
    <t xml:space="preserve">High-impact or irreversible actions require an out-of-model human approval gate.</t>
  </si>
  <si>
    <t xml:space="preserve">Which actions cannot happen without a human saying yes - and is that enforced outside the model?</t>
  </si>
  <si>
    <t xml:space="preserve">Business Owner / Security</t>
  </si>
  <si>
    <t xml:space="preserve">OWASP ASI09</t>
  </si>
  <si>
    <t xml:space="preserve">P4-04</t>
  </si>
  <si>
    <t xml:space="preserve">Actions carry transaction limits / thresholds enforced outside the model (e.g. payment caps).</t>
  </si>
  <si>
    <t xml:space="preserve">What is the most damage a single action can do before a limit stops it?</t>
  </si>
  <si>
    <t xml:space="preserve">Business Owner / AppSec</t>
  </si>
  <si>
    <t xml:space="preserve">P4-05</t>
  </si>
  <si>
    <t xml:space="preserve">Tool / action reversibility is classified; irreversible actions carry additional controls.</t>
  </si>
  <si>
    <t xml:space="preserve">Which of this agent's actions cannot be undone - and what extra control sits on those?</t>
  </si>
  <si>
    <t xml:space="preserve">Security / Business</t>
  </si>
  <si>
    <t xml:space="preserve">P4-06</t>
  </si>
  <si>
    <t xml:space="preserve">MCP servers / external tools are allowlisted, pinned / version-controlled, and their responses treated as untrusted input.</t>
  </si>
  <si>
    <t xml:space="preserve">Which external tools / MCP servers can this agent use, and how do you trust their responses?</t>
  </si>
  <si>
    <t xml:space="preserve">OWASP ASI04</t>
  </si>
  <si>
    <t xml:space="preserve">P4-07</t>
  </si>
  <si>
    <t xml:space="preserve">Human approval gates are designed to avoid rubber-stamping (meaningful context, not approval fatigue).</t>
  </si>
  <si>
    <t xml:space="preserve">Are your human approvals meaningful, or are people just clicking approve all day?</t>
  </si>
  <si>
    <t xml:space="preserve">Business Owner / UX</t>
  </si>
  <si>
    <t xml:space="preserve">P5-01</t>
  </si>
  <si>
    <t xml:space="preserve">P5 Provenance</t>
  </si>
  <si>
    <t xml:space="preserve">Each action is logged with identity (user+agent+delegation), context (prompt+retrieval+memory), decision (model+version+policy) and action (tool+params+outcome).</t>
  </si>
  <si>
    <t xml:space="preserve">For any single action, can you show who, on whose behalf, on what information, and with what result?</t>
  </si>
  <si>
    <t xml:space="preserve">SOC / Platform</t>
  </si>
  <si>
    <t xml:space="preserve">P5-02</t>
  </si>
  <si>
    <t xml:space="preserve">Events are correlated into a single reconstructable timeline per transaction.</t>
  </si>
  <si>
    <t xml:space="preserve">Can you put an agent's whole transaction on one timeline?</t>
  </si>
  <si>
    <t xml:space="preserve">SOC</t>
  </si>
  <si>
    <t xml:space="preserve">NIST MEASURE</t>
  </si>
  <si>
    <t xml:space="preserve">P5-03</t>
  </si>
  <si>
    <t xml:space="preserve">The execution chain can be replayed / reconstructed after an incident.</t>
  </si>
  <si>
    <t xml:space="preserve">After an incident, can you reconstruct exactly what the agent did and why?</t>
  </si>
  <si>
    <t xml:space="preserve">MITRE ATLAS</t>
  </si>
  <si>
    <t xml:space="preserve">P5-04</t>
  </si>
  <si>
    <t xml:space="preserve">Telemetry is retained per policy with minimisation / masking of sensitive content.</t>
  </si>
  <si>
    <t xml:space="preserve">How long do you keep agent logs, and is sensitive content masked in them?</t>
  </si>
  <si>
    <t xml:space="preserve">SOC / Privacy</t>
  </si>
  <si>
    <t xml:space="preserve">P5-05</t>
  </si>
  <si>
    <t xml:space="preserve">Logs are tamper-evident and available to the SOC (SIEM-integrated).</t>
  </si>
  <si>
    <t xml:space="preserve">Could someone alter these logs - and does your SOC even see them?</t>
  </si>
  <si>
    <t xml:space="preserve">ISO 27001</t>
  </si>
  <si>
    <t xml:space="preserve">P6-01</t>
  </si>
  <si>
    <t xml:space="preserve">P6 Resilience</t>
  </si>
  <si>
    <t xml:space="preserve">The agent has defined behavioural, authority and economic budgets (tokens, tool calls, retries, retrievals, agent hops, runtime, spend).</t>
  </si>
  <si>
    <t xml:space="preserve">What are this agent's hard limits on calls, loops, runtime and spend?</t>
  </si>
  <si>
    <t xml:space="preserve">Platform / FinOps</t>
  </si>
  <si>
    <t xml:space="preserve">P6-02</t>
  </si>
  <si>
    <t xml:space="preserve">Exceeding a budget triggers automatic containment (throttle, read-only, halt).</t>
  </si>
  <si>
    <t xml:space="preserve">If it blows past a limit, what happens automatically - nothing, or a stop?</t>
  </si>
  <si>
    <t xml:space="preserve">OWASP LLM06 / ASI08</t>
  </si>
  <si>
    <t xml:space="preserve">P6-03</t>
  </si>
  <si>
    <t xml:space="preserve">A tested kill switch / disable path exists and has been exercised.</t>
  </si>
  <si>
    <t xml:space="preserve">How do you turn this agent off right now - and when did you last test that?</t>
  </si>
  <si>
    <t xml:space="preserve">OWASP ASI10</t>
  </si>
  <si>
    <t xml:space="preserve">P6-04</t>
  </si>
  <si>
    <t xml:space="preserve">Graceful degradation / human fallback keeps the business process alive when the agent or model is unavailable or misbehaving.</t>
  </si>
  <si>
    <t xml:space="preserve">If the agent or model goes down, does the business process still run?</t>
  </si>
  <si>
    <t xml:space="preserve">Business Owner / Platform</t>
  </si>
  <si>
    <t xml:space="preserve">ISO 22301</t>
  </si>
  <si>
    <t xml:space="preserve">P6-05</t>
  </si>
  <si>
    <t xml:space="preserve">Rollback / failover for agent-driven changes is defined and tested.</t>
  </si>
  <si>
    <t xml:space="preserve">If the agent makes a bad change, how do you reverse it?</t>
  </si>
  <si>
    <t xml:space="preserve">P6-06</t>
  </si>
  <si>
    <t xml:space="preserve">Provider / model outage is handled (failover or a defined manual process).</t>
  </si>
  <si>
    <t xml:space="preserve">If your model provider has an outage, what is your plan?</t>
  </si>
  <si>
    <t xml:space="preserve">A,B,C,D</t>
  </si>
  <si>
    <t xml:space="preserve">Platform / Vendor Mgmt</t>
  </si>
  <si>
    <t xml:space="preserve">P7-01</t>
  </si>
  <si>
    <t xml:space="preserve">P7 Governance</t>
  </si>
  <si>
    <t xml:space="preserve">A complete AI component inventory exists: models, adapters, datasets, prompts, tools, MCP servers, providers.</t>
  </si>
  <si>
    <t xml:space="preserve">Do you have a complete list of every model, prompt, tool and MCP server this agent uses?</t>
  </si>
  <si>
    <t xml:space="preserve">GRC / AI Governance</t>
  </si>
  <si>
    <t xml:space="preserve">P7-02</t>
  </si>
  <si>
    <t xml:space="preserve">Model / artifact provenance and integrity are verified (safetensors preferred; scanning; hash pinning; signed components).</t>
  </si>
  <si>
    <t xml:space="preserve">For a self-hosted model, how do you know the file you are running was not tampered with?</t>
  </si>
  <si>
    <t xml:space="preserve">E</t>
  </si>
  <si>
    <t xml:space="preserve">OWASP LLM04; MITRE ATLAS</t>
  </si>
  <si>
    <t xml:space="preserve">P7-03</t>
  </si>
  <si>
    <t xml:space="preserve">An AI-BOM is maintained and updated on change.</t>
  </si>
  <si>
    <t xml:space="preserve">Can you produce a bill of materials for this agent's AI components?</t>
  </si>
  <si>
    <t xml:space="preserve">C,D,E</t>
  </si>
  <si>
    <t xml:space="preserve">MLOps / GRC</t>
  </si>
  <si>
    <t xml:space="preserve">CoSAI supply chain</t>
  </si>
  <si>
    <t xml:space="preserve">P7-04</t>
  </si>
  <si>
    <t xml:space="preserve">Vendor / provider AI assurance is obtained for managed components (attestations, security posture).</t>
  </si>
  <si>
    <t xml:space="preserve">For your AI vendor, what have they actually attested to in writing?</t>
  </si>
  <si>
    <t xml:space="preserve">A,B</t>
  </si>
  <si>
    <t xml:space="preserve">Procurement / Vendor Mgmt</t>
  </si>
  <si>
    <t xml:space="preserve">P7-05</t>
  </si>
  <si>
    <t xml:space="preserve">A material-change definition exists and triggers re-evaluation / re-approval.</t>
  </si>
  <si>
    <t xml:space="preserve">What counts as a material change that forces a re-review - and who calls it?</t>
  </si>
  <si>
    <t xml:space="preserve">AI Governance</t>
  </si>
  <si>
    <t xml:space="preserve">P7-06</t>
  </si>
  <si>
    <t xml:space="preserve">Each deployment has a documented risk decision / approval log with an accountable owner.</t>
  </si>
  <si>
    <t xml:space="preserve">Who signed off this agent going live, and where is that recorded?</t>
  </si>
  <si>
    <t xml:space="preserve">CISO / GRC</t>
  </si>
  <si>
    <t xml:space="preserve">ISO 42001; NIST GOVERN</t>
  </si>
  <si>
    <t xml:space="preserve">P7-07</t>
  </si>
  <si>
    <t xml:space="preserve">The agent maps to the org's AI management system (ISO 42001) and risk framework (NIST AI RMF).</t>
  </si>
  <si>
    <t xml:space="preserve">How does this agent fit your ISO 42001 / NIST AI RMF program - or does it sit outside it?</t>
  </si>
  <si>
    <t xml:space="preserve">ISO 42001; NIST AI RMF</t>
  </si>
  <si>
    <t xml:space="preserve">P7-08</t>
  </si>
  <si>
    <t xml:space="preserve">Roles / accountability (RACI) for the agent's controls are documented; accountability is not delegated to the AI.</t>
  </si>
  <si>
    <t xml:space="preserve">If this agent causes harm, who is accountable - and is that written down?</t>
  </si>
  <si>
    <t xml:space="preserve">SUMMARY &amp; SIGN-OFF</t>
  </si>
  <si>
    <t xml:space="preserve">Control plane</t>
  </si>
  <si>
    <t xml:space="preserve">Applicable</t>
  </si>
  <si>
    <t xml:space="preserve">Avg maturity</t>
  </si>
  <si>
    <t xml:space="preserve">Met (&gt;=target)</t>
  </si>
  <si>
    <t xml:space="preserve">Gaps</t>
  </si>
  <si>
    <t xml:space="preserve">% met</t>
  </si>
  <si>
    <t xml:space="preserve">Identity, Delegation &amp; Authorisation</t>
  </si>
  <si>
    <t xml:space="preserve">Data, Retrieval &amp; Memory Integrity</t>
  </si>
  <si>
    <t xml:space="preserve">Runtime Behaviour &amp; Inference Assurance</t>
  </si>
  <si>
    <t xml:space="preserve">Tool, MCP &amp; Action Control</t>
  </si>
  <si>
    <t xml:space="preserve">Execution Provenance &amp; Forensics</t>
  </si>
  <si>
    <t xml:space="preserve">Resilience, Containment &amp; Economic Abuse</t>
  </si>
  <si>
    <t xml:space="preserve">Governance, Supply Chain &amp; Lifecycle</t>
  </si>
  <si>
    <t xml:space="preserve">TOTAL</t>
  </si>
  <si>
    <t xml:space="preserve">Assurance readiness</t>
  </si>
  <si>
    <t xml:space="preserve">SIGN-OFF</t>
  </si>
  <si>
    <t xml:space="preserve">Decision</t>
  </si>
  <si>
    <t xml:space="preserve">Conditions / compensating controls</t>
  </si>
  <si>
    <t xml:space="preserve">Residual risk accepted by (name / role)</t>
  </si>
  <si>
    <t xml:space="preserve">Date</t>
  </si>
  <si>
    <t xml:space="preserve">Next re-assessment trigger</t>
  </si>
  <si>
    <t xml:space="preserve">Archetype</t>
  </si>
  <si>
    <t xml:space="preserve">Tier</t>
  </si>
  <si>
    <t xml:space="preserve">YesNo</t>
  </si>
  <si>
    <t xml:space="preserve">Sensitivity</t>
  </si>
  <si>
    <t xml:space="preserve">Maturity</t>
  </si>
  <si>
    <t xml:space="preserve">Residual</t>
  </si>
  <si>
    <t xml:space="preserve">A - Vendor SaaS</t>
  </si>
  <si>
    <t xml:space="preserve">T1 Read / Advisory</t>
  </si>
  <si>
    <t xml:space="preserve">Public</t>
  </si>
  <si>
    <t xml:space="preserve">0</t>
  </si>
  <si>
    <t xml:space="preserve">Open</t>
  </si>
  <si>
    <t xml:space="preserve">Approve</t>
  </si>
  <si>
    <t xml:space="preserve">B - Managed API (custom app)</t>
  </si>
  <si>
    <t xml:space="preserve">T2 Assisted action</t>
  </si>
  <si>
    <t xml:space="preserve">Internal</t>
  </si>
  <si>
    <t xml:space="preserve">1</t>
  </si>
  <si>
    <t xml:space="preserve">Medium</t>
  </si>
  <si>
    <t xml:space="preserve">In progress</t>
  </si>
  <si>
    <t xml:space="preserve">Approve with conditions</t>
  </si>
  <si>
    <t xml:space="preserve">C - Grounded / RAG</t>
  </si>
  <si>
    <t xml:space="preserve">T3 Bounded autonomy</t>
  </si>
  <si>
    <t xml:space="preserve">2</t>
  </si>
  <si>
    <t xml:space="preserve">High</t>
  </si>
  <si>
    <t xml:space="preserve">Reject</t>
  </si>
  <si>
    <t xml:space="preserve">Regulated / personal</t>
  </si>
  <si>
    <t xml:space="preserve">3</t>
  </si>
  <si>
    <t xml:space="preserve">Accepted risk</t>
  </si>
  <si>
    <t xml:space="preserve">E - Self-hosted / private model</t>
  </si>
  <si>
    <t xml:space="preserve">4</t>
  </si>
  <si>
    <t xml:space="preserve">N/A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</si>
</sst>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"/>
    <numFmt numFmtId="167" formatCode="0%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color rgb="FF33415C"/>
      <name val="Arial"/>
      <family val="0"/>
      <charset val="1"/>
    </font>
    <font>
      <b val="true"/>
      <sz val="11"/>
      <color rgb="FF1F2A44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7A8290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i val="true"/>
      <sz val="9"/>
      <color rgb="FF33415C"/>
      <name val="Arial"/>
      <family val="0"/>
      <charset val="1"/>
    </font>
    <font>
      <b val="true"/>
      <sz val="10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9"/>
      <color rgb="FF8A94A6"/>
      <name val="Arial"/>
      <family val="0"/>
      <charset val="1"/>
    </font>
    <font>
      <sz val="10"/>
      <name val="Arial"/>
      <family val="2"/>
    </font>
    <font>
      <b val="true"/>
      <sz val="10"/>
      <color rgb="FF33415C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EF1F6"/>
        <bgColor rgb="FFEDEFF2"/>
      </patternFill>
    </fill>
    <fill>
      <patternFill patternType="solid">
        <fgColor rgb="FFFFF4C2"/>
        <bgColor rgb="FFFDE9A9"/>
      </patternFill>
    </fill>
    <fill>
      <patternFill patternType="solid">
        <fgColor rgb="FF33415C"/>
        <bgColor rgb="FF1F2A44"/>
      </patternFill>
    </fill>
    <fill>
      <patternFill patternType="solid">
        <fgColor rgb="FFE4E7EC"/>
        <bgColor rgb="FFEDEFF2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  <border diagonalUp="false" diagonalDown="false">
      <left style="thin">
        <color rgb="FFC9CED6"/>
      </left>
      <right/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Arial"/>
        <charset val="1"/>
        <family val="0"/>
        <b val="1"/>
        <color rgb="FFC62828"/>
        <sz val="10"/>
      </font>
    </dxf>
    <dxf>
      <font>
        <name val="Arial"/>
        <charset val="1"/>
        <family val="0"/>
        <b val="1"/>
        <color rgb="FF2E7D32"/>
        <sz val="10"/>
      </font>
      <fill>
        <patternFill>
          <bgColor rgb="FFD6EAD6"/>
        </patternFill>
      </fill>
    </dxf>
    <dxf>
      <font>
        <name val="Arial"/>
        <charset val="1"/>
        <family val="0"/>
        <color rgb="FF98A2B3"/>
        <sz val="10"/>
      </font>
      <fill>
        <patternFill>
          <bgColor rgb="FFEDEFF2"/>
        </patternFill>
      </fill>
    </dxf>
    <dxf>
      <fill>
        <patternFill>
          <bgColor rgb="FFD6EAD6"/>
        </patternFill>
      </fill>
    </dxf>
    <dxf>
      <fill>
        <patternFill>
          <bgColor rgb="FFFDE9A9"/>
        </patternFill>
      </fill>
    </dxf>
    <dxf>
      <fill>
        <patternFill>
          <bgColor rgb="FFF4C7C3"/>
        </patternFill>
      </fill>
    </dxf>
    <dxf>
      <font>
        <name val="Arial"/>
        <charset val="1"/>
        <family val="0"/>
        <b val="1"/>
        <color rgb="FF2E7D32"/>
        <sz val="11"/>
      </font>
      <fill>
        <patternFill>
          <bgColor rgb="FFD6EAD6"/>
        </patternFill>
      </fill>
    </dxf>
    <dxf>
      <font>
        <name val="Arial"/>
        <charset val="1"/>
        <family val="0"/>
        <b val="1"/>
        <color rgb="FFB26A00"/>
        <sz val="11"/>
      </font>
      <fill>
        <patternFill>
          <bgColor rgb="FFFDE9A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26A00"/>
      <rgbColor rgb="FF800080"/>
      <rgbColor rgb="FF008080"/>
      <rgbColor rgb="FFE4E7EC"/>
      <rgbColor rgb="FF7A8290"/>
      <rgbColor rgb="FF98A2B3"/>
      <rgbColor rgb="FF993366"/>
      <rgbColor rgb="FFFFF4C2"/>
      <rgbColor rgb="FFEEF1F6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FF2"/>
      <rgbColor rgb="FFD6EAD6"/>
      <rgbColor rgb="FFFDE9A9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666699"/>
      <rgbColor rgb="FF8A94A6"/>
      <rgbColor rgb="FF003366"/>
      <rgbColor rgb="FF2E7D32"/>
      <rgbColor rgb="FF003300"/>
      <rgbColor rgb="FF333300"/>
      <rgbColor rgb="FFC62828"/>
      <rgbColor rgb="FF993366"/>
      <rgbColor rgb="FF33415C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B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94"/>
  </cols>
  <sheetData>
    <row r="2" customFormat="false" ht="19.7" hidden="false" customHeight="false" outlineLevel="0" collapsed="false">
      <c r="B2" s="1" t="s">
        <v>0</v>
      </c>
    </row>
    <row r="3" customFormat="false" ht="23.8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57.45" hidden="false" customHeight="false" outlineLevel="0" collapsed="false">
      <c r="B6" s="4" t="s">
        <v>3</v>
      </c>
    </row>
    <row r="8" customFormat="false" ht="15" hidden="false" customHeight="false" outlineLevel="0" collapsed="false">
      <c r="B8" s="3" t="s">
        <v>4</v>
      </c>
    </row>
    <row r="9" customFormat="false" ht="46.25" hidden="false" customHeight="false" outlineLevel="0" collapsed="false">
      <c r="B9" s="4" t="s">
        <v>5</v>
      </c>
    </row>
    <row r="11" customFormat="false" ht="15" hidden="false" customHeight="false" outlineLevel="0" collapsed="false">
      <c r="B11" s="3" t="s">
        <v>6</v>
      </c>
    </row>
    <row r="12" customFormat="false" ht="46.25" hidden="false" customHeight="false" outlineLevel="0" collapsed="false">
      <c r="B12" s="4" t="s">
        <v>7</v>
      </c>
    </row>
    <row r="14" customFormat="false" ht="15" hidden="false" customHeight="false" outlineLevel="0" collapsed="false">
      <c r="B14" s="3" t="s">
        <v>8</v>
      </c>
    </row>
    <row r="15" customFormat="false" ht="35.05" hidden="false" customHeight="false" outlineLevel="0" collapsed="false">
      <c r="B15" s="4" t="s">
        <v>9</v>
      </c>
    </row>
    <row r="17" customFormat="false" ht="15" hidden="false" customHeight="false" outlineLevel="0" collapsed="false">
      <c r="B17" s="3" t="s">
        <v>10</v>
      </c>
    </row>
    <row r="18" customFormat="false" ht="35.05" hidden="false" customHeight="false" outlineLevel="0" collapsed="false">
      <c r="B18" s="4" t="s">
        <v>11</v>
      </c>
    </row>
    <row r="20" customFormat="false" ht="15" hidden="false" customHeight="false" outlineLevel="0" collapsed="false">
      <c r="B20" s="3" t="s">
        <v>12</v>
      </c>
    </row>
    <row r="21" customFormat="false" ht="35.05" hidden="false" customHeight="false" outlineLevel="0" collapsed="false">
      <c r="B21" s="4" t="s">
        <v>13</v>
      </c>
    </row>
    <row r="23" customFormat="false" ht="15" hidden="false" customHeight="false" outlineLevel="0" collapsed="false">
      <c r="B23" s="3" t="s">
        <v>14</v>
      </c>
    </row>
    <row r="24" customFormat="false" ht="35.05" hidden="false" customHeight="false" outlineLevel="0" collapsed="false">
      <c r="B24" s="4" t="s">
        <v>15</v>
      </c>
    </row>
    <row r="26" customFormat="false" ht="15" hidden="false" customHeight="false" outlineLevel="0" collapsed="false">
      <c r="B26" s="3" t="s">
        <v>16</v>
      </c>
    </row>
    <row r="27" customFormat="false" ht="35.05" hidden="false" customHeight="false" outlineLevel="0" collapsed="false">
      <c r="B27" s="4" t="s">
        <v>17</v>
      </c>
    </row>
    <row r="29" customFormat="false" ht="15" hidden="false" customHeight="false" outlineLevel="0" collapsed="false">
      <c r="B29" s="5" t="s">
        <v>18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6"/>
    <col collapsed="false" customWidth="true" hidden="false" outlineLevel="0" max="3" min="3" style="0" width="20"/>
  </cols>
  <sheetData>
    <row r="1" customFormat="false" ht="30" hidden="false" customHeight="true" outlineLevel="0" collapsed="false">
      <c r="A1" s="6" t="s">
        <v>19</v>
      </c>
      <c r="B1" s="6"/>
      <c r="C1" s="6"/>
    </row>
    <row r="2" customFormat="false" ht="15" hidden="false" customHeight="false" outlineLevel="0" collapsed="false">
      <c r="A2" s="7" t="s">
        <v>20</v>
      </c>
      <c r="B2" s="7"/>
      <c r="C2" s="7"/>
    </row>
    <row r="4" customFormat="false" ht="24" hidden="false" customHeight="true" outlineLevel="0" collapsed="false">
      <c r="A4" s="8" t="s">
        <v>21</v>
      </c>
      <c r="B4" s="9" t="s">
        <v>22</v>
      </c>
    </row>
    <row r="5" customFormat="false" ht="24" hidden="false" customHeight="true" outlineLevel="0" collapsed="false">
      <c r="A5" s="8" t="s">
        <v>23</v>
      </c>
      <c r="B5" s="9" t="s">
        <v>24</v>
      </c>
    </row>
    <row r="6" customFormat="false" ht="24" hidden="false" customHeight="true" outlineLevel="0" collapsed="false">
      <c r="A6" s="8" t="s">
        <v>25</v>
      </c>
      <c r="B6" s="9" t="s">
        <v>26</v>
      </c>
      <c r="C6" s="10" t="s">
        <v>27</v>
      </c>
    </row>
    <row r="7" customFormat="false" ht="24" hidden="false" customHeight="true" outlineLevel="0" collapsed="false">
      <c r="A7" s="8" t="s">
        <v>28</v>
      </c>
      <c r="B7" s="9" t="s">
        <v>29</v>
      </c>
      <c r="C7" s="10" t="s">
        <v>30</v>
      </c>
    </row>
    <row r="8" customFormat="false" ht="24" hidden="false" customHeight="true" outlineLevel="0" collapsed="false">
      <c r="A8" s="8" t="s">
        <v>31</v>
      </c>
      <c r="B8" s="9" t="s">
        <v>32</v>
      </c>
    </row>
    <row r="9" customFormat="false" ht="24" hidden="false" customHeight="true" outlineLevel="0" collapsed="false">
      <c r="A9" s="8" t="s">
        <v>33</v>
      </c>
      <c r="B9" s="9" t="s">
        <v>34</v>
      </c>
    </row>
    <row r="10" customFormat="false" ht="24" hidden="false" customHeight="true" outlineLevel="0" collapsed="false">
      <c r="A10" s="8" t="s">
        <v>35</v>
      </c>
      <c r="B10" s="9" t="s">
        <v>36</v>
      </c>
    </row>
    <row r="11" customFormat="false" ht="24" hidden="false" customHeight="true" outlineLevel="0" collapsed="false">
      <c r="A11" s="8" t="s">
        <v>37</v>
      </c>
      <c r="B11" s="9" t="s">
        <v>38</v>
      </c>
    </row>
    <row r="12" customFormat="false" ht="24" hidden="false" customHeight="true" outlineLevel="0" collapsed="false">
      <c r="A12" s="8" t="s">
        <v>39</v>
      </c>
      <c r="B12" s="9" t="s">
        <v>40</v>
      </c>
    </row>
    <row r="13" customFormat="false" ht="24" hidden="false" customHeight="true" outlineLevel="0" collapsed="false">
      <c r="A13" s="8" t="s">
        <v>41</v>
      </c>
      <c r="B13" s="9" t="s">
        <v>34</v>
      </c>
    </row>
    <row r="14" customFormat="false" ht="24" hidden="false" customHeight="true" outlineLevel="0" collapsed="false">
      <c r="A14" s="8" t="s">
        <v>42</v>
      </c>
      <c r="B14" s="9" t="s">
        <v>43</v>
      </c>
    </row>
    <row r="15" customFormat="false" ht="24" hidden="false" customHeight="true" outlineLevel="0" collapsed="false">
      <c r="A15" s="8" t="s">
        <v>44</v>
      </c>
      <c r="B15" s="9"/>
    </row>
    <row r="16" customFormat="false" ht="24" hidden="false" customHeight="true" outlineLevel="0" collapsed="false">
      <c r="A16" s="8" t="s">
        <v>45</v>
      </c>
      <c r="B16" s="9"/>
    </row>
    <row r="17" customFormat="false" ht="24" hidden="false" customHeight="true" outlineLevel="0" collapsed="false">
      <c r="A17" s="8" t="s">
        <v>46</v>
      </c>
      <c r="B17" s="9" t="s">
        <v>47</v>
      </c>
    </row>
  </sheetData>
  <mergeCells count="2">
    <mergeCell ref="A1:C1"/>
    <mergeCell ref="A2:C2"/>
  </mergeCells>
  <dataValidations count="6">
    <dataValidation allowBlank="true" errorStyle="stop" operator="between" showDropDown="false" showErrorMessage="false" showInputMessage="false" sqref="B6" type="list">
      <formula1>Lists!$A$2:$A$6</formula1>
      <formula2>0</formula2>
    </dataValidation>
    <dataValidation allowBlank="true" errorStyle="stop" operator="between" showDropDown="false" showErrorMessage="false" showInputMessage="false" sqref="B7" type="list">
      <formula1>Lists!$B$2:$B$5</formula1>
      <formula2>0</formula2>
    </dataValidation>
    <dataValidation allowBlank="true" errorStyle="stop" operator="between" showDropDown="false" showErrorMessage="false" showInputMessage="false" sqref="B9" type="list">
      <formula1>Lists!$C$2:$C$3</formula1>
      <formula2>0</formula2>
    </dataValidation>
    <dataValidation allowBlank="true" errorStyle="stop" operator="between" showDropDown="false" showErrorMessage="false" showInputMessage="false" sqref="B10" type="list">
      <formula1>Lists!$C$2:$C$3</formula1>
      <formula2>0</formula2>
    </dataValidation>
    <dataValidation allowBlank="true" errorStyle="stop" operator="between" showDropDown="false" showErrorMessage="false" showInputMessage="false" sqref="B11" type="list">
      <formula1>Lists!$D$2:$D$5</formula1>
      <formula2>0</formula2>
    </dataValidation>
    <dataValidation allowBlank="true" errorStyle="stop" operator="between" showDropDown="false" showErrorMessage="false" showInputMessage="false" sqref="B13" type="list">
      <formula1>Lists!$C$2:$C$3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2" topLeftCell="E3" activePane="bottomRight" state="frozen"/>
      <selection pane="topLeft" activeCell="A1" activeCellId="0" sqref="A1"/>
      <selection pane="topRight" activeCell="E1" activeCellId="0" sqref="E1"/>
      <selection pane="bottomLeft" activeCell="A3" activeCellId="0" sqref="A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5"/>
    <col collapsed="false" customWidth="true" hidden="false" outlineLevel="0" max="3" min="3" style="0" width="44"/>
    <col collapsed="false" customWidth="true" hidden="false" outlineLevel="0" max="4" min="4" style="0" width="40"/>
    <col collapsed="false" customWidth="true" hidden="false" outlineLevel="0" max="5" min="5" style="0" width="13"/>
    <col collapsed="false" customWidth="true" hidden="false" outlineLevel="0" max="6" min="6" style="0" width="9"/>
    <col collapsed="false" customWidth="true" hidden="false" outlineLevel="0" max="7" min="7" style="0" width="12"/>
    <col collapsed="false" customWidth="true" hidden="false" outlineLevel="0" max="8" min="8" style="0" width="13"/>
    <col collapsed="false" customWidth="true" hidden="false" outlineLevel="0" max="9" min="9" style="0" width="11"/>
    <col collapsed="false" customWidth="true" hidden="false" outlineLevel="0" max="10" min="10" style="0" width="20"/>
    <col collapsed="false" customWidth="true" hidden="false" outlineLevel="0" max="11" min="11" style="0" width="24"/>
    <col collapsed="false" customWidth="true" hidden="false" outlineLevel="0" max="12" min="12" style="0" width="8"/>
    <col collapsed="false" customWidth="true" hidden="false" outlineLevel="0" max="13" min="13" style="0" width="11"/>
    <col collapsed="false" customWidth="true" hidden="false" outlineLevel="0" max="14" min="14" style="0" width="26"/>
    <col collapsed="false" customWidth="true" hidden="false" outlineLevel="0" max="15" min="15" style="0" width="15"/>
    <col collapsed="false" customWidth="true" hidden="false" outlineLevel="0" max="16" min="16" style="0" width="12"/>
    <col collapsed="false" customWidth="true" hidden="false" outlineLevel="0" max="17" min="17" style="0" width="13"/>
    <col collapsed="false" customWidth="true" hidden="false" outlineLevel="0" max="18" min="18" style="0" width="7"/>
    <col collapsed="false" customWidth="true" hidden="false" outlineLevel="0" max="19" min="19" style="0" width="28"/>
  </cols>
  <sheetData>
    <row r="1" customFormat="false" ht="27.75" hidden="false" customHeight="true" outlineLevel="0" collapsed="false">
      <c r="A1" s="6" t="s">
        <v>48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customFormat="false" ht="39.75" hidden="false" customHeight="true" outlineLevel="0" collapsed="false">
      <c r="A2" s="11" t="s">
        <v>49</v>
      </c>
      <c r="B2" s="11" t="s">
        <v>50</v>
      </c>
      <c r="C2" s="11" t="s">
        <v>51</v>
      </c>
      <c r="D2" s="11" t="s">
        <v>52</v>
      </c>
      <c r="E2" s="11" t="s">
        <v>53</v>
      </c>
      <c r="F2" s="11" t="s">
        <v>54</v>
      </c>
      <c r="G2" s="11" t="s">
        <v>55</v>
      </c>
      <c r="H2" s="11" t="s">
        <v>56</v>
      </c>
      <c r="I2" s="11" t="s">
        <v>57</v>
      </c>
      <c r="J2" s="11" t="s">
        <v>58</v>
      </c>
      <c r="K2" s="11" t="s">
        <v>12</v>
      </c>
      <c r="L2" s="11" t="s">
        <v>59</v>
      </c>
      <c r="M2" s="11" t="s">
        <v>60</v>
      </c>
      <c r="N2" s="11" t="s">
        <v>61</v>
      </c>
      <c r="O2" s="11" t="s">
        <v>62</v>
      </c>
      <c r="P2" s="11" t="s">
        <v>63</v>
      </c>
      <c r="Q2" s="11" t="s">
        <v>64</v>
      </c>
      <c r="R2" s="11" t="s">
        <v>65</v>
      </c>
      <c r="S2" s="11" t="s">
        <v>66</v>
      </c>
    </row>
    <row r="3" customFormat="false" ht="32.8" hidden="false" customHeight="false" outlineLevel="0" collapsed="false">
      <c r="A3" s="12" t="s">
        <v>67</v>
      </c>
      <c r="B3" s="12" t="s">
        <v>68</v>
      </c>
      <c r="C3" s="12" t="s">
        <v>69</v>
      </c>
      <c r="D3" s="12" t="s">
        <v>70</v>
      </c>
      <c r="E3" s="12" t="s">
        <v>71</v>
      </c>
      <c r="F3" s="12" t="n">
        <v>2</v>
      </c>
      <c r="G3" s="12"/>
      <c r="H3" s="12" t="s">
        <v>34</v>
      </c>
      <c r="I3" s="12" t="s">
        <v>72</v>
      </c>
      <c r="J3" s="12" t="s">
        <v>73</v>
      </c>
      <c r="K3" s="12" t="s">
        <v>74</v>
      </c>
      <c r="L3" s="12" t="n">
        <v>4</v>
      </c>
      <c r="M3" s="12" t="n">
        <v>3</v>
      </c>
      <c r="N3" s="12" t="s">
        <v>75</v>
      </c>
      <c r="O3" s="12" t="s">
        <v>76</v>
      </c>
      <c r="P3" s="12" t="s">
        <v>77</v>
      </c>
      <c r="Q3" s="12" t="s">
        <v>78</v>
      </c>
      <c r="R3" s="12"/>
      <c r="S3" s="12" t="s">
        <v>79</v>
      </c>
    </row>
    <row r="4" customFormat="false" ht="35.05" hidden="false" customHeight="false" outlineLevel="0" collapsed="false">
      <c r="A4" s="13" t="s">
        <v>80</v>
      </c>
      <c r="B4" s="14" t="s">
        <v>81</v>
      </c>
      <c r="C4" s="15" t="s">
        <v>82</v>
      </c>
      <c r="D4" s="15" t="s">
        <v>83</v>
      </c>
      <c r="E4" s="14" t="s">
        <v>84</v>
      </c>
      <c r="F4" s="14" t="n">
        <v>1</v>
      </c>
      <c r="G4" s="14"/>
      <c r="H4" s="13" t="str">
        <f aca="false">IF(AND(OR($E4="All",ISNUMBER(SEARCH(IF('Agent Intake'!$B$6="","",LEFT('Agent Intake'!$B$6,1)),$E4))),IFERROR(VALUE(MID('Agent Intake'!$B$7,2,1)),0)&gt;=$F4,OR($G4="",AND($G4="PersonalData",'Agent Intake'!$B$9="Yes"),AND($G4="MultiAgent",'Agent Intake'!$B$10="Yes"))),"Yes","No")</f>
        <v>Yes</v>
      </c>
      <c r="I4" s="14" t="s">
        <v>72</v>
      </c>
      <c r="J4" s="15" t="s">
        <v>73</v>
      </c>
      <c r="K4" s="15" t="s">
        <v>85</v>
      </c>
      <c r="L4" s="14" t="n">
        <v>3</v>
      </c>
      <c r="M4" s="16"/>
      <c r="N4" s="17"/>
      <c r="O4" s="17"/>
      <c r="P4" s="16"/>
      <c r="Q4" s="16"/>
      <c r="R4" s="18" t="n">
        <f aca="false">IF($H4="Yes",MAX(0,$L4-$M4),"")</f>
        <v>3</v>
      </c>
      <c r="S4" s="17"/>
    </row>
    <row r="5" customFormat="false" ht="35.05" hidden="false" customHeight="false" outlineLevel="0" collapsed="false">
      <c r="A5" s="13" t="s">
        <v>86</v>
      </c>
      <c r="B5" s="14" t="s">
        <v>81</v>
      </c>
      <c r="C5" s="15" t="s">
        <v>87</v>
      </c>
      <c r="D5" s="15" t="s">
        <v>88</v>
      </c>
      <c r="E5" s="14" t="s">
        <v>84</v>
      </c>
      <c r="F5" s="14" t="n">
        <v>1</v>
      </c>
      <c r="G5" s="14"/>
      <c r="H5" s="13" t="str">
        <f aca="false">IF(AND(OR($E5="All",ISNUMBER(SEARCH(IF('Agent Intake'!$B$6="","",LEFT('Agent Intake'!$B$6,1)),$E5))),IFERROR(VALUE(MID('Agent Intake'!$B$7,2,1)),0)&gt;=$F5,OR($G5="",AND($G5="PersonalData",'Agent Intake'!$B$9="Yes"),AND($G5="MultiAgent",'Agent Intake'!$B$10="Yes"))),"Yes","No")</f>
        <v>Yes</v>
      </c>
      <c r="I5" s="14" t="s">
        <v>72</v>
      </c>
      <c r="J5" s="15" t="s">
        <v>73</v>
      </c>
      <c r="K5" s="15" t="s">
        <v>89</v>
      </c>
      <c r="L5" s="14" t="n">
        <v>3</v>
      </c>
      <c r="M5" s="16"/>
      <c r="N5" s="17"/>
      <c r="O5" s="17"/>
      <c r="P5" s="16"/>
      <c r="Q5" s="16"/>
      <c r="R5" s="18" t="n">
        <f aca="false">IF($H5="Yes",MAX(0,$L5-$M5),"")</f>
        <v>3</v>
      </c>
      <c r="S5" s="17"/>
    </row>
    <row r="6" customFormat="false" ht="46.25" hidden="false" customHeight="false" outlineLevel="0" collapsed="false">
      <c r="A6" s="13" t="s">
        <v>67</v>
      </c>
      <c r="B6" s="14" t="s">
        <v>81</v>
      </c>
      <c r="C6" s="15" t="s">
        <v>90</v>
      </c>
      <c r="D6" s="15" t="s">
        <v>70</v>
      </c>
      <c r="E6" s="14" t="s">
        <v>71</v>
      </c>
      <c r="F6" s="14" t="n">
        <v>2</v>
      </c>
      <c r="G6" s="14"/>
      <c r="H6" s="13" t="str">
        <f aca="false">IF(AND(OR($E6="All",ISNUMBER(SEARCH(IF('Agent Intake'!$B$6="","",LEFT('Agent Intake'!$B$6,1)),$E6))),IFERROR(VALUE(MID('Agent Intake'!$B$7,2,1)),0)&gt;=$F6,OR($G6="",AND($G6="PersonalData",'Agent Intake'!$B$9="Yes"),AND($G6="MultiAgent",'Agent Intake'!$B$10="Yes"))),"Yes","No")</f>
        <v>Yes</v>
      </c>
      <c r="I6" s="14" t="s">
        <v>72</v>
      </c>
      <c r="J6" s="15" t="s">
        <v>73</v>
      </c>
      <c r="K6" s="15" t="s">
        <v>74</v>
      </c>
      <c r="L6" s="14" t="n">
        <v>4</v>
      </c>
      <c r="M6" s="16"/>
      <c r="N6" s="17"/>
      <c r="O6" s="17"/>
      <c r="P6" s="16"/>
      <c r="Q6" s="16"/>
      <c r="R6" s="18" t="n">
        <f aca="false">IF($H6="Yes",MAX(0,$L6-$M6),"")</f>
        <v>4</v>
      </c>
      <c r="S6" s="17"/>
    </row>
    <row r="7" customFormat="false" ht="23.85" hidden="false" customHeight="false" outlineLevel="0" collapsed="false">
      <c r="A7" s="13" t="s">
        <v>91</v>
      </c>
      <c r="B7" s="14" t="s">
        <v>81</v>
      </c>
      <c r="C7" s="15" t="s">
        <v>92</v>
      </c>
      <c r="D7" s="15" t="s">
        <v>93</v>
      </c>
      <c r="E7" s="14" t="s">
        <v>71</v>
      </c>
      <c r="F7" s="14" t="n">
        <v>2</v>
      </c>
      <c r="G7" s="14"/>
      <c r="H7" s="13" t="str">
        <f aca="false">IF(AND(OR($E7="All",ISNUMBER(SEARCH(IF('Agent Intake'!$B$6="","",LEFT('Agent Intake'!$B$6,1)),$E7))),IFERROR(VALUE(MID('Agent Intake'!$B$7,2,1)),0)&gt;=$F7,OR($G7="",AND($G7="PersonalData",'Agent Intake'!$B$9="Yes"),AND($G7="MultiAgent",'Agent Intake'!$B$10="Yes"))),"Yes","No")</f>
        <v>Yes</v>
      </c>
      <c r="I7" s="14" t="s">
        <v>72</v>
      </c>
      <c r="J7" s="15" t="s">
        <v>73</v>
      </c>
      <c r="K7" s="15" t="s">
        <v>85</v>
      </c>
      <c r="L7" s="14" t="n">
        <v>3</v>
      </c>
      <c r="M7" s="16"/>
      <c r="N7" s="17"/>
      <c r="O7" s="17"/>
      <c r="P7" s="16"/>
      <c r="Q7" s="16"/>
      <c r="R7" s="18" t="n">
        <f aca="false">IF($H7="Yes",MAX(0,$L7-$M7),"")</f>
        <v>3</v>
      </c>
      <c r="S7" s="17"/>
    </row>
    <row r="8" customFormat="false" ht="35.05" hidden="false" customHeight="false" outlineLevel="0" collapsed="false">
      <c r="A8" s="13" t="s">
        <v>94</v>
      </c>
      <c r="B8" s="14" t="s">
        <v>81</v>
      </c>
      <c r="C8" s="15" t="s">
        <v>95</v>
      </c>
      <c r="D8" s="15" t="s">
        <v>96</v>
      </c>
      <c r="E8" s="14" t="s">
        <v>84</v>
      </c>
      <c r="F8" s="14" t="n">
        <v>1</v>
      </c>
      <c r="G8" s="14"/>
      <c r="H8" s="13" t="str">
        <f aca="false">IF(AND(OR($E8="All",ISNUMBER(SEARCH(IF('Agent Intake'!$B$6="","",LEFT('Agent Intake'!$B$6,1)),$E8))),IFERROR(VALUE(MID('Agent Intake'!$B$7,2,1)),0)&gt;=$F8,OR($G8="",AND($G8="PersonalData",'Agent Intake'!$B$9="Yes"),AND($G8="MultiAgent",'Agent Intake'!$B$10="Yes"))),"Yes","No")</f>
        <v>Yes</v>
      </c>
      <c r="I8" s="14" t="s">
        <v>72</v>
      </c>
      <c r="J8" s="15" t="s">
        <v>73</v>
      </c>
      <c r="K8" s="15" t="s">
        <v>97</v>
      </c>
      <c r="L8" s="14" t="n">
        <v>3</v>
      </c>
      <c r="M8" s="16"/>
      <c r="N8" s="17"/>
      <c r="O8" s="17"/>
      <c r="P8" s="16"/>
      <c r="Q8" s="16"/>
      <c r="R8" s="18" t="n">
        <f aca="false">IF($H8="Yes",MAX(0,$L8-$M8),"")</f>
        <v>3</v>
      </c>
      <c r="S8" s="17"/>
    </row>
    <row r="9" customFormat="false" ht="23.85" hidden="false" customHeight="false" outlineLevel="0" collapsed="false">
      <c r="A9" s="13" t="s">
        <v>98</v>
      </c>
      <c r="B9" s="14" t="s">
        <v>81</v>
      </c>
      <c r="C9" s="15" t="s">
        <v>99</v>
      </c>
      <c r="D9" s="15" t="s">
        <v>100</v>
      </c>
      <c r="E9" s="14" t="s">
        <v>101</v>
      </c>
      <c r="F9" s="14" t="n">
        <v>1</v>
      </c>
      <c r="G9" s="14"/>
      <c r="H9" s="13" t="str">
        <f aca="false">IF(AND(OR($E9="All",ISNUMBER(SEARCH(IF('Agent Intake'!$B$6="","",LEFT('Agent Intake'!$B$6,1)),$E9))),IFERROR(VALUE(MID('Agent Intake'!$B$7,2,1)),0)&gt;=$F9,OR($G9="",AND($G9="PersonalData",'Agent Intake'!$B$9="Yes"),AND($G9="MultiAgent",'Agent Intake'!$B$10="Yes"))),"Yes","No")</f>
        <v>Yes</v>
      </c>
      <c r="I9" s="14" t="s">
        <v>72</v>
      </c>
      <c r="J9" s="15" t="s">
        <v>102</v>
      </c>
      <c r="K9" s="15" t="s">
        <v>103</v>
      </c>
      <c r="L9" s="14" t="n">
        <v>4</v>
      </c>
      <c r="M9" s="16"/>
      <c r="N9" s="17"/>
      <c r="O9" s="17"/>
      <c r="P9" s="16"/>
      <c r="Q9" s="16"/>
      <c r="R9" s="18" t="n">
        <f aca="false">IF($H9="Yes",MAX(0,$L9-$M9),"")</f>
        <v>4</v>
      </c>
      <c r="S9" s="17"/>
    </row>
    <row r="10" customFormat="false" ht="23.85" hidden="false" customHeight="false" outlineLevel="0" collapsed="false">
      <c r="A10" s="13" t="s">
        <v>104</v>
      </c>
      <c r="B10" s="14" t="s">
        <v>81</v>
      </c>
      <c r="C10" s="15" t="s">
        <v>105</v>
      </c>
      <c r="D10" s="15" t="s">
        <v>106</v>
      </c>
      <c r="E10" s="14" t="s">
        <v>71</v>
      </c>
      <c r="F10" s="14" t="n">
        <v>2</v>
      </c>
      <c r="G10" s="14"/>
      <c r="H10" s="13" t="str">
        <f aca="false">IF(AND(OR($E10="All",ISNUMBER(SEARCH(IF('Agent Intake'!$B$6="","",LEFT('Agent Intake'!$B$6,1)),$E10))),IFERROR(VALUE(MID('Agent Intake'!$B$7,2,1)),0)&gt;=$F10,OR($G10="",AND($G10="PersonalData",'Agent Intake'!$B$9="Yes"),AND($G10="MultiAgent",'Agent Intake'!$B$10="Yes"))),"Yes","No")</f>
        <v>Yes</v>
      </c>
      <c r="I10" s="14" t="s">
        <v>72</v>
      </c>
      <c r="J10" s="15" t="s">
        <v>107</v>
      </c>
      <c r="K10" s="15" t="s">
        <v>108</v>
      </c>
      <c r="L10" s="14" t="n">
        <v>4</v>
      </c>
      <c r="M10" s="16"/>
      <c r="N10" s="17"/>
      <c r="O10" s="17"/>
      <c r="P10" s="16"/>
      <c r="Q10" s="16"/>
      <c r="R10" s="18" t="n">
        <f aca="false">IF($H10="Yes",MAX(0,$L10-$M10),"")</f>
        <v>4</v>
      </c>
      <c r="S10" s="17"/>
    </row>
    <row r="11" customFormat="false" ht="35.05" hidden="false" customHeight="false" outlineLevel="0" collapsed="false">
      <c r="A11" s="13" t="s">
        <v>109</v>
      </c>
      <c r="B11" s="14" t="s">
        <v>81</v>
      </c>
      <c r="C11" s="15" t="s">
        <v>110</v>
      </c>
      <c r="D11" s="15" t="s">
        <v>111</v>
      </c>
      <c r="E11" s="14" t="s">
        <v>112</v>
      </c>
      <c r="F11" s="14" t="n">
        <v>2</v>
      </c>
      <c r="G11" s="14" t="s">
        <v>113</v>
      </c>
      <c r="H11" s="13" t="str">
        <f aca="false">IF(AND(OR($E11="All",ISNUMBER(SEARCH(IF('Agent Intake'!$B$6="","",LEFT('Agent Intake'!$B$6,1)),$E11))),IFERROR(VALUE(MID('Agent Intake'!$B$7,2,1)),0)&gt;=$F11,OR($G11="",AND($G11="PersonalData",'Agent Intake'!$B$9="Yes"),AND($G11="MultiAgent",'Agent Intake'!$B$10="Yes"))),"Yes","No")</f>
        <v>No</v>
      </c>
      <c r="I11" s="14" t="s">
        <v>114</v>
      </c>
      <c r="J11" s="15" t="s">
        <v>115</v>
      </c>
      <c r="K11" s="15" t="s">
        <v>116</v>
      </c>
      <c r="L11" s="14" t="n">
        <v>3</v>
      </c>
      <c r="M11" s="16"/>
      <c r="N11" s="17"/>
      <c r="O11" s="17"/>
      <c r="P11" s="16"/>
      <c r="Q11" s="16"/>
      <c r="R11" s="18" t="str">
        <f aca="false">IF($H11="Yes",MAX(0,$L11-$M11),"")</f>
        <v/>
      </c>
      <c r="S11" s="17"/>
    </row>
    <row r="12" customFormat="false" ht="35.05" hidden="false" customHeight="false" outlineLevel="0" collapsed="false">
      <c r="A12" s="13" t="s">
        <v>117</v>
      </c>
      <c r="B12" s="14" t="s">
        <v>118</v>
      </c>
      <c r="C12" s="15" t="s">
        <v>119</v>
      </c>
      <c r="D12" s="15" t="s">
        <v>120</v>
      </c>
      <c r="E12" s="14" t="s">
        <v>121</v>
      </c>
      <c r="F12" s="14" t="n">
        <v>1</v>
      </c>
      <c r="G12" s="14"/>
      <c r="H12" s="13" t="str">
        <f aca="false">IF(AND(OR($E12="All",ISNUMBER(SEARCH(IF('Agent Intake'!$B$6="","",LEFT('Agent Intake'!$B$6,1)),$E12))),IFERROR(VALUE(MID('Agent Intake'!$B$7,2,1)),0)&gt;=$F12,OR($G12="",AND($G12="PersonalData",'Agent Intake'!$B$9="Yes"),AND($G12="MultiAgent",'Agent Intake'!$B$10="Yes"))),"Yes","No")</f>
        <v>Yes</v>
      </c>
      <c r="I12" s="14" t="s">
        <v>72</v>
      </c>
      <c r="J12" s="15" t="s">
        <v>122</v>
      </c>
      <c r="K12" s="15" t="s">
        <v>123</v>
      </c>
      <c r="L12" s="14" t="n">
        <v>3</v>
      </c>
      <c r="M12" s="16"/>
      <c r="N12" s="17"/>
      <c r="O12" s="17"/>
      <c r="P12" s="16"/>
      <c r="Q12" s="16"/>
      <c r="R12" s="18" t="n">
        <f aca="false">IF($H12="Yes",MAX(0,$L12-$M12),"")</f>
        <v>3</v>
      </c>
      <c r="S12" s="17"/>
    </row>
    <row r="13" customFormat="false" ht="23.85" hidden="false" customHeight="false" outlineLevel="0" collapsed="false">
      <c r="A13" s="13" t="s">
        <v>124</v>
      </c>
      <c r="B13" s="14" t="s">
        <v>118</v>
      </c>
      <c r="C13" s="15" t="s">
        <v>125</v>
      </c>
      <c r="D13" s="15" t="s">
        <v>126</v>
      </c>
      <c r="E13" s="14" t="s">
        <v>121</v>
      </c>
      <c r="F13" s="14" t="n">
        <v>1</v>
      </c>
      <c r="G13" s="14"/>
      <c r="H13" s="13" t="str">
        <f aca="false">IF(AND(OR($E13="All",ISNUMBER(SEARCH(IF('Agent Intake'!$B$6="","",LEFT('Agent Intake'!$B$6,1)),$E13))),IFERROR(VALUE(MID('Agent Intake'!$B$7,2,1)),0)&gt;=$F13,OR($G13="",AND($G13="PersonalData",'Agent Intake'!$B$9="Yes"),AND($G13="MultiAgent",'Agent Intake'!$B$10="Yes"))),"Yes","No")</f>
        <v>Yes</v>
      </c>
      <c r="I13" s="14" t="s">
        <v>114</v>
      </c>
      <c r="J13" s="15" t="s">
        <v>127</v>
      </c>
      <c r="K13" s="15" t="s">
        <v>128</v>
      </c>
      <c r="L13" s="14" t="n">
        <v>3</v>
      </c>
      <c r="M13" s="16"/>
      <c r="N13" s="17"/>
      <c r="O13" s="17"/>
      <c r="P13" s="16"/>
      <c r="Q13" s="16"/>
      <c r="R13" s="18" t="n">
        <f aca="false">IF($H13="Yes",MAX(0,$L13-$M13),"")</f>
        <v>3</v>
      </c>
      <c r="S13" s="17"/>
    </row>
    <row r="14" customFormat="false" ht="23.85" hidden="false" customHeight="false" outlineLevel="0" collapsed="false">
      <c r="A14" s="13" t="s">
        <v>129</v>
      </c>
      <c r="B14" s="14" t="s">
        <v>118</v>
      </c>
      <c r="C14" s="15" t="s">
        <v>130</v>
      </c>
      <c r="D14" s="15" t="s">
        <v>131</v>
      </c>
      <c r="E14" s="14" t="s">
        <v>121</v>
      </c>
      <c r="F14" s="14" t="n">
        <v>1</v>
      </c>
      <c r="G14" s="14"/>
      <c r="H14" s="13" t="str">
        <f aca="false">IF(AND(OR($E14="All",ISNUMBER(SEARCH(IF('Agent Intake'!$B$6="","",LEFT('Agent Intake'!$B$6,1)),$E14))),IFERROR(VALUE(MID('Agent Intake'!$B$7,2,1)),0)&gt;=$F14,OR($G14="",AND($G14="PersonalData",'Agent Intake'!$B$9="Yes"),AND($G14="MultiAgent",'Agent Intake'!$B$10="Yes"))),"Yes","No")</f>
        <v>Yes</v>
      </c>
      <c r="I14" s="14" t="s">
        <v>114</v>
      </c>
      <c r="J14" s="15" t="s">
        <v>122</v>
      </c>
      <c r="K14" s="15" t="s">
        <v>132</v>
      </c>
      <c r="L14" s="14" t="n">
        <v>3</v>
      </c>
      <c r="M14" s="16"/>
      <c r="N14" s="17"/>
      <c r="O14" s="17"/>
      <c r="P14" s="16"/>
      <c r="Q14" s="16"/>
      <c r="R14" s="18" t="n">
        <f aca="false">IF($H14="Yes",MAX(0,$L14-$M14),"")</f>
        <v>3</v>
      </c>
      <c r="S14" s="17"/>
    </row>
    <row r="15" customFormat="false" ht="23.85" hidden="false" customHeight="false" outlineLevel="0" collapsed="false">
      <c r="A15" s="13" t="s">
        <v>133</v>
      </c>
      <c r="B15" s="14" t="s">
        <v>118</v>
      </c>
      <c r="C15" s="15" t="s">
        <v>134</v>
      </c>
      <c r="D15" s="15" t="s">
        <v>135</v>
      </c>
      <c r="E15" s="14" t="s">
        <v>121</v>
      </c>
      <c r="F15" s="14" t="n">
        <v>1</v>
      </c>
      <c r="G15" s="14"/>
      <c r="H15" s="13" t="str">
        <f aca="false">IF(AND(OR($E15="All",ISNUMBER(SEARCH(IF('Agent Intake'!$B$6="","",LEFT('Agent Intake'!$B$6,1)),$E15))),IFERROR(VALUE(MID('Agent Intake'!$B$7,2,1)),0)&gt;=$F15,OR($G15="",AND($G15="PersonalData",'Agent Intake'!$B$9="Yes"),AND($G15="MultiAgent",'Agent Intake'!$B$10="Yes"))),"Yes","No")</f>
        <v>Yes</v>
      </c>
      <c r="I15" s="14" t="s">
        <v>72</v>
      </c>
      <c r="J15" s="15" t="s">
        <v>136</v>
      </c>
      <c r="K15" s="15" t="s">
        <v>137</v>
      </c>
      <c r="L15" s="14" t="n">
        <v>4</v>
      </c>
      <c r="M15" s="16"/>
      <c r="N15" s="17"/>
      <c r="O15" s="17"/>
      <c r="P15" s="16"/>
      <c r="Q15" s="16"/>
      <c r="R15" s="18" t="n">
        <f aca="false">IF($H15="Yes",MAX(0,$L15-$M15),"")</f>
        <v>4</v>
      </c>
      <c r="S15" s="17"/>
    </row>
    <row r="16" customFormat="false" ht="23.85" hidden="false" customHeight="false" outlineLevel="0" collapsed="false">
      <c r="A16" s="13" t="s">
        <v>138</v>
      </c>
      <c r="B16" s="14" t="s">
        <v>118</v>
      </c>
      <c r="C16" s="15" t="s">
        <v>139</v>
      </c>
      <c r="D16" s="15" t="s">
        <v>140</v>
      </c>
      <c r="E16" s="14" t="s">
        <v>121</v>
      </c>
      <c r="F16" s="14" t="n">
        <v>2</v>
      </c>
      <c r="G16" s="14"/>
      <c r="H16" s="13" t="str">
        <f aca="false">IF(AND(OR($E16="All",ISNUMBER(SEARCH(IF('Agent Intake'!$B$6="","",LEFT('Agent Intake'!$B$6,1)),$E16))),IFERROR(VALUE(MID('Agent Intake'!$B$7,2,1)),0)&gt;=$F16,OR($G16="",AND($G16="PersonalData",'Agent Intake'!$B$9="Yes"),AND($G16="MultiAgent",'Agent Intake'!$B$10="Yes"))),"Yes","No")</f>
        <v>Yes</v>
      </c>
      <c r="I16" s="14" t="s">
        <v>114</v>
      </c>
      <c r="J16" s="15" t="s">
        <v>122</v>
      </c>
      <c r="K16" s="15" t="s">
        <v>141</v>
      </c>
      <c r="L16" s="14" t="n">
        <v>3</v>
      </c>
      <c r="M16" s="16"/>
      <c r="N16" s="17"/>
      <c r="O16" s="17"/>
      <c r="P16" s="16"/>
      <c r="Q16" s="16"/>
      <c r="R16" s="18" t="n">
        <f aca="false">IF($H16="Yes",MAX(0,$L16-$M16),"")</f>
        <v>3</v>
      </c>
      <c r="S16" s="17"/>
    </row>
    <row r="17" customFormat="false" ht="23.85" hidden="false" customHeight="false" outlineLevel="0" collapsed="false">
      <c r="A17" s="13" t="s">
        <v>142</v>
      </c>
      <c r="B17" s="14" t="s">
        <v>118</v>
      </c>
      <c r="C17" s="15" t="s">
        <v>143</v>
      </c>
      <c r="D17" s="15" t="s">
        <v>144</v>
      </c>
      <c r="E17" s="14" t="s">
        <v>112</v>
      </c>
      <c r="F17" s="14" t="n">
        <v>2</v>
      </c>
      <c r="G17" s="14"/>
      <c r="H17" s="13" t="str">
        <f aca="false">IF(AND(OR($E17="All",ISNUMBER(SEARCH(IF('Agent Intake'!$B$6="","",LEFT('Agent Intake'!$B$6,1)),$E17))),IFERROR(VALUE(MID('Agent Intake'!$B$7,2,1)),0)&gt;=$F17,OR($G17="",AND($G17="PersonalData",'Agent Intake'!$B$9="Yes"),AND($G17="MultiAgent",'Agent Intake'!$B$10="Yes"))),"Yes","No")</f>
        <v>Yes</v>
      </c>
      <c r="I17" s="14" t="s">
        <v>114</v>
      </c>
      <c r="J17" s="15" t="s">
        <v>115</v>
      </c>
      <c r="K17" s="15" t="s">
        <v>145</v>
      </c>
      <c r="L17" s="14" t="n">
        <v>3</v>
      </c>
      <c r="M17" s="16"/>
      <c r="N17" s="17"/>
      <c r="O17" s="17"/>
      <c r="P17" s="16"/>
      <c r="Q17" s="16"/>
      <c r="R17" s="18" t="n">
        <f aca="false">IF($H17="Yes",MAX(0,$L17-$M17),"")</f>
        <v>3</v>
      </c>
      <c r="S17" s="17"/>
    </row>
    <row r="18" customFormat="false" ht="35.05" hidden="false" customHeight="false" outlineLevel="0" collapsed="false">
      <c r="A18" s="13" t="s">
        <v>146</v>
      </c>
      <c r="B18" s="14" t="s">
        <v>118</v>
      </c>
      <c r="C18" s="15" t="s">
        <v>147</v>
      </c>
      <c r="D18" s="15" t="s">
        <v>148</v>
      </c>
      <c r="E18" s="14" t="s">
        <v>112</v>
      </c>
      <c r="F18" s="14" t="n">
        <v>2</v>
      </c>
      <c r="G18" s="14"/>
      <c r="H18" s="13" t="str">
        <f aca="false">IF(AND(OR($E18="All",ISNUMBER(SEARCH(IF('Agent Intake'!$B$6="","",LEFT('Agent Intake'!$B$6,1)),$E18))),IFERROR(VALUE(MID('Agent Intake'!$B$7,2,1)),0)&gt;=$F18,OR($G18="",AND($G18="PersonalData",'Agent Intake'!$B$9="Yes"),AND($G18="MultiAgent",'Agent Intake'!$B$10="Yes"))),"Yes","No")</f>
        <v>Yes</v>
      </c>
      <c r="I18" s="14" t="s">
        <v>149</v>
      </c>
      <c r="J18" s="15" t="s">
        <v>115</v>
      </c>
      <c r="K18" s="15" t="s">
        <v>145</v>
      </c>
      <c r="L18" s="14" t="n">
        <v>3</v>
      </c>
      <c r="M18" s="16"/>
      <c r="N18" s="17"/>
      <c r="O18" s="17"/>
      <c r="P18" s="16"/>
      <c r="Q18" s="16"/>
      <c r="R18" s="18" t="n">
        <f aca="false">IF($H18="Yes",MAX(0,$L18-$M18),"")</f>
        <v>3</v>
      </c>
      <c r="S18" s="17"/>
    </row>
    <row r="19" customFormat="false" ht="23.85" hidden="false" customHeight="false" outlineLevel="0" collapsed="false">
      <c r="A19" s="13" t="s">
        <v>150</v>
      </c>
      <c r="B19" s="14" t="s">
        <v>118</v>
      </c>
      <c r="C19" s="15" t="s">
        <v>151</v>
      </c>
      <c r="D19" s="15" t="s">
        <v>152</v>
      </c>
      <c r="E19" s="14" t="s">
        <v>84</v>
      </c>
      <c r="F19" s="14" t="n">
        <v>1</v>
      </c>
      <c r="G19" s="14" t="s">
        <v>153</v>
      </c>
      <c r="H19" s="13" t="str">
        <f aca="false">IF(AND(OR($E19="All",ISNUMBER(SEARCH(IF('Agent Intake'!$B$6="","",LEFT('Agent Intake'!$B$6,1)),$E19))),IFERROR(VALUE(MID('Agent Intake'!$B$7,2,1)),0)&gt;=$F19,OR($G19="",AND($G19="PersonalData",'Agent Intake'!$B$9="Yes"),AND($G19="MultiAgent",'Agent Intake'!$B$10="Yes"))),"Yes","No")</f>
        <v>Yes</v>
      </c>
      <c r="I19" s="14" t="s">
        <v>72</v>
      </c>
      <c r="J19" s="15" t="s">
        <v>154</v>
      </c>
      <c r="K19" s="15" t="s">
        <v>155</v>
      </c>
      <c r="L19" s="14" t="n">
        <v>3</v>
      </c>
      <c r="M19" s="16"/>
      <c r="N19" s="17"/>
      <c r="O19" s="17"/>
      <c r="P19" s="16"/>
      <c r="Q19" s="16"/>
      <c r="R19" s="18" t="n">
        <f aca="false">IF($H19="Yes",MAX(0,$L19-$M19),"")</f>
        <v>3</v>
      </c>
      <c r="S19" s="17"/>
    </row>
    <row r="20" customFormat="false" ht="35.05" hidden="false" customHeight="false" outlineLevel="0" collapsed="false">
      <c r="A20" s="13" t="s">
        <v>156</v>
      </c>
      <c r="B20" s="14" t="s">
        <v>118</v>
      </c>
      <c r="C20" s="15" t="s">
        <v>157</v>
      </c>
      <c r="D20" s="15" t="s">
        <v>158</v>
      </c>
      <c r="E20" s="14" t="s">
        <v>84</v>
      </c>
      <c r="F20" s="14" t="n">
        <v>1</v>
      </c>
      <c r="G20" s="14" t="s">
        <v>153</v>
      </c>
      <c r="H20" s="13" t="str">
        <f aca="false">IF(AND(OR($E20="All",ISNUMBER(SEARCH(IF('Agent Intake'!$B$6="","",LEFT('Agent Intake'!$B$6,1)),$E20))),IFERROR(VALUE(MID('Agent Intake'!$B$7,2,1)),0)&gt;=$F20,OR($G20="",AND($G20="PersonalData",'Agent Intake'!$B$9="Yes"),AND($G20="MultiAgent",'Agent Intake'!$B$10="Yes"))),"Yes","No")</f>
        <v>Yes</v>
      </c>
      <c r="I20" s="14" t="s">
        <v>72</v>
      </c>
      <c r="J20" s="15" t="s">
        <v>154</v>
      </c>
      <c r="K20" s="15" t="s">
        <v>159</v>
      </c>
      <c r="L20" s="14" t="n">
        <v>3</v>
      </c>
      <c r="M20" s="16"/>
      <c r="N20" s="17"/>
      <c r="O20" s="17"/>
      <c r="P20" s="16"/>
      <c r="Q20" s="16"/>
      <c r="R20" s="18" t="n">
        <f aca="false">IF($H20="Yes",MAX(0,$L20-$M20),"")</f>
        <v>3</v>
      </c>
      <c r="S20" s="17"/>
    </row>
    <row r="21" customFormat="false" ht="35.05" hidden="false" customHeight="false" outlineLevel="0" collapsed="false">
      <c r="A21" s="13" t="s">
        <v>160</v>
      </c>
      <c r="B21" s="14" t="s">
        <v>161</v>
      </c>
      <c r="C21" s="15" t="s">
        <v>162</v>
      </c>
      <c r="D21" s="15" t="s">
        <v>163</v>
      </c>
      <c r="E21" s="14" t="s">
        <v>71</v>
      </c>
      <c r="F21" s="14" t="n">
        <v>1</v>
      </c>
      <c r="G21" s="14"/>
      <c r="H21" s="13" t="str">
        <f aca="false">IF(AND(OR($E21="All",ISNUMBER(SEARCH(IF('Agent Intake'!$B$6="","",LEFT('Agent Intake'!$B$6,1)),$E21))),IFERROR(VALUE(MID('Agent Intake'!$B$7,2,1)),0)&gt;=$F21,OR($G21="",AND($G21="PersonalData",'Agent Intake'!$B$9="Yes"),AND($G21="MultiAgent",'Agent Intake'!$B$10="Yes"))),"Yes","No")</f>
        <v>Yes</v>
      </c>
      <c r="I21" s="14" t="s">
        <v>72</v>
      </c>
      <c r="J21" s="15" t="s">
        <v>107</v>
      </c>
      <c r="K21" s="15" t="s">
        <v>164</v>
      </c>
      <c r="L21" s="14" t="n">
        <v>3</v>
      </c>
      <c r="M21" s="16"/>
      <c r="N21" s="17"/>
      <c r="O21" s="17"/>
      <c r="P21" s="16"/>
      <c r="Q21" s="16"/>
      <c r="R21" s="18" t="n">
        <f aca="false">IF($H21="Yes",MAX(0,$L21-$M21),"")</f>
        <v>3</v>
      </c>
      <c r="S21" s="17"/>
    </row>
    <row r="22" customFormat="false" ht="23.85" hidden="false" customHeight="false" outlineLevel="0" collapsed="false">
      <c r="A22" s="13" t="s">
        <v>165</v>
      </c>
      <c r="B22" s="14" t="s">
        <v>161</v>
      </c>
      <c r="C22" s="15" t="s">
        <v>166</v>
      </c>
      <c r="D22" s="15" t="s">
        <v>167</v>
      </c>
      <c r="E22" s="14" t="s">
        <v>84</v>
      </c>
      <c r="F22" s="14" t="n">
        <v>1</v>
      </c>
      <c r="G22" s="14"/>
      <c r="H22" s="13" t="str">
        <f aca="false">IF(AND(OR($E22="All",ISNUMBER(SEARCH(IF('Agent Intake'!$B$6="","",LEFT('Agent Intake'!$B$6,1)),$E22))),IFERROR(VALUE(MID('Agent Intake'!$B$7,2,1)),0)&gt;=$F22,OR($G22="",AND($G22="PersonalData",'Agent Intake'!$B$9="Yes"),AND($G22="MultiAgent",'Agent Intake'!$B$10="Yes"))),"Yes","No")</f>
        <v>Yes</v>
      </c>
      <c r="I22" s="14" t="s">
        <v>72</v>
      </c>
      <c r="J22" s="15" t="s">
        <v>107</v>
      </c>
      <c r="K22" s="15" t="s">
        <v>168</v>
      </c>
      <c r="L22" s="14" t="n">
        <v>3</v>
      </c>
      <c r="M22" s="16"/>
      <c r="N22" s="17"/>
      <c r="O22" s="17"/>
      <c r="P22" s="16"/>
      <c r="Q22" s="16"/>
      <c r="R22" s="18" t="n">
        <f aca="false">IF($H22="Yes",MAX(0,$L22-$M22),"")</f>
        <v>3</v>
      </c>
      <c r="S22" s="17"/>
    </row>
    <row r="23" customFormat="false" ht="35.05" hidden="false" customHeight="false" outlineLevel="0" collapsed="false">
      <c r="A23" s="13" t="s">
        <v>169</v>
      </c>
      <c r="B23" s="14" t="s">
        <v>161</v>
      </c>
      <c r="C23" s="15" t="s">
        <v>170</v>
      </c>
      <c r="D23" s="15" t="s">
        <v>171</v>
      </c>
      <c r="E23" s="14" t="s">
        <v>71</v>
      </c>
      <c r="F23" s="14" t="n">
        <v>2</v>
      </c>
      <c r="G23" s="14"/>
      <c r="H23" s="13" t="str">
        <f aca="false">IF(AND(OR($E23="All",ISNUMBER(SEARCH(IF('Agent Intake'!$B$6="","",LEFT('Agent Intake'!$B$6,1)),$E23))),IFERROR(VALUE(MID('Agent Intake'!$B$7,2,1)),0)&gt;=$F23,OR($G23="",AND($G23="PersonalData",'Agent Intake'!$B$9="Yes"),AND($G23="MultiAgent",'Agent Intake'!$B$10="Yes"))),"Yes","No")</f>
        <v>Yes</v>
      </c>
      <c r="I23" s="14" t="s">
        <v>72</v>
      </c>
      <c r="J23" s="15" t="s">
        <v>172</v>
      </c>
      <c r="K23" s="15" t="s">
        <v>173</v>
      </c>
      <c r="L23" s="14" t="n">
        <v>3</v>
      </c>
      <c r="M23" s="16"/>
      <c r="N23" s="17"/>
      <c r="O23" s="17"/>
      <c r="P23" s="16"/>
      <c r="Q23" s="16"/>
      <c r="R23" s="18" t="n">
        <f aca="false">IF($H23="Yes",MAX(0,$L23-$M23),"")</f>
        <v>3</v>
      </c>
      <c r="S23" s="17"/>
    </row>
    <row r="24" customFormat="false" ht="35.05" hidden="false" customHeight="false" outlineLevel="0" collapsed="false">
      <c r="A24" s="13" t="s">
        <v>174</v>
      </c>
      <c r="B24" s="14" t="s">
        <v>161</v>
      </c>
      <c r="C24" s="15" t="s">
        <v>175</v>
      </c>
      <c r="D24" s="15" t="s">
        <v>176</v>
      </c>
      <c r="E24" s="14" t="s">
        <v>101</v>
      </c>
      <c r="F24" s="14" t="n">
        <v>2</v>
      </c>
      <c r="G24" s="14"/>
      <c r="H24" s="13" t="str">
        <f aca="false">IF(AND(OR($E24="All",ISNUMBER(SEARCH(IF('Agent Intake'!$B$6="","",LEFT('Agent Intake'!$B$6,1)),$E24))),IFERROR(VALUE(MID('Agent Intake'!$B$7,2,1)),0)&gt;=$F24,OR($G24="",AND($G24="PersonalData",'Agent Intake'!$B$9="Yes"),AND($G24="MultiAgent",'Agent Intake'!$B$10="Yes"))),"Yes","No")</f>
        <v>Yes</v>
      </c>
      <c r="I24" s="14" t="s">
        <v>114</v>
      </c>
      <c r="J24" s="15" t="s">
        <v>177</v>
      </c>
      <c r="K24" s="15" t="s">
        <v>178</v>
      </c>
      <c r="L24" s="14" t="n">
        <v>3</v>
      </c>
      <c r="M24" s="16"/>
      <c r="N24" s="17"/>
      <c r="O24" s="17"/>
      <c r="P24" s="16"/>
      <c r="Q24" s="16"/>
      <c r="R24" s="18" t="n">
        <f aca="false">IF($H24="Yes",MAX(0,$L24-$M24),"")</f>
        <v>3</v>
      </c>
      <c r="S24" s="17"/>
    </row>
    <row r="25" customFormat="false" ht="35.05" hidden="false" customHeight="false" outlineLevel="0" collapsed="false">
      <c r="A25" s="13" t="s">
        <v>179</v>
      </c>
      <c r="B25" s="14" t="s">
        <v>161</v>
      </c>
      <c r="C25" s="15" t="s">
        <v>180</v>
      </c>
      <c r="D25" s="15" t="s">
        <v>181</v>
      </c>
      <c r="E25" s="14" t="s">
        <v>101</v>
      </c>
      <c r="F25" s="14" t="n">
        <v>2</v>
      </c>
      <c r="G25" s="14"/>
      <c r="H25" s="13" t="str">
        <f aca="false">IF(AND(OR($E25="All",ISNUMBER(SEARCH(IF('Agent Intake'!$B$6="","",LEFT('Agent Intake'!$B$6,1)),$E25))),IFERROR(VALUE(MID('Agent Intake'!$B$7,2,1)),0)&gt;=$F25,OR($G25="",AND($G25="PersonalData",'Agent Intake'!$B$9="Yes"),AND($G25="MultiAgent",'Agent Intake'!$B$10="Yes"))),"Yes","No")</f>
        <v>Yes</v>
      </c>
      <c r="I25" s="14" t="s">
        <v>114</v>
      </c>
      <c r="J25" s="15" t="s">
        <v>182</v>
      </c>
      <c r="K25" s="15" t="s">
        <v>97</v>
      </c>
      <c r="L25" s="14" t="n">
        <v>4</v>
      </c>
      <c r="M25" s="16"/>
      <c r="N25" s="17"/>
      <c r="O25" s="17"/>
      <c r="P25" s="16"/>
      <c r="Q25" s="16"/>
      <c r="R25" s="18" t="n">
        <f aca="false">IF($H25="Yes",MAX(0,$L25-$M25),"")</f>
        <v>4</v>
      </c>
      <c r="S25" s="17"/>
    </row>
    <row r="26" customFormat="false" ht="23.85" hidden="false" customHeight="false" outlineLevel="0" collapsed="false">
      <c r="A26" s="13" t="s">
        <v>183</v>
      </c>
      <c r="B26" s="14" t="s">
        <v>161</v>
      </c>
      <c r="C26" s="15" t="s">
        <v>184</v>
      </c>
      <c r="D26" s="15" t="s">
        <v>185</v>
      </c>
      <c r="E26" s="14" t="s">
        <v>71</v>
      </c>
      <c r="F26" s="14" t="n">
        <v>1</v>
      </c>
      <c r="G26" s="14"/>
      <c r="H26" s="13" t="str">
        <f aca="false">IF(AND(OR($E26="All",ISNUMBER(SEARCH(IF('Agent Intake'!$B$6="","",LEFT('Agent Intake'!$B$6,1)),$E26))),IFERROR(VALUE(MID('Agent Intake'!$B$7,2,1)),0)&gt;=$F26,OR($G26="",AND($G26="PersonalData",'Agent Intake'!$B$9="Yes"),AND($G26="MultiAgent",'Agent Intake'!$B$10="Yes"))),"Yes","No")</f>
        <v>Yes</v>
      </c>
      <c r="I26" s="14" t="s">
        <v>72</v>
      </c>
      <c r="J26" s="15" t="s">
        <v>115</v>
      </c>
      <c r="K26" s="15" t="s">
        <v>186</v>
      </c>
      <c r="L26" s="14" t="n">
        <v>3</v>
      </c>
      <c r="M26" s="16"/>
      <c r="N26" s="17"/>
      <c r="O26" s="17"/>
      <c r="P26" s="16"/>
      <c r="Q26" s="16"/>
      <c r="R26" s="18" t="n">
        <f aca="false">IF($H26="Yes",MAX(0,$L26-$M26),"")</f>
        <v>3</v>
      </c>
      <c r="S26" s="17"/>
    </row>
    <row r="27" customFormat="false" ht="23.85" hidden="false" customHeight="false" outlineLevel="0" collapsed="false">
      <c r="A27" s="13" t="s">
        <v>187</v>
      </c>
      <c r="B27" s="14" t="s">
        <v>161</v>
      </c>
      <c r="C27" s="15" t="s">
        <v>188</v>
      </c>
      <c r="D27" s="15" t="s">
        <v>189</v>
      </c>
      <c r="E27" s="14" t="s">
        <v>101</v>
      </c>
      <c r="F27" s="14" t="n">
        <v>1</v>
      </c>
      <c r="G27" s="14"/>
      <c r="H27" s="13" t="str">
        <f aca="false">IF(AND(OR($E27="All",ISNUMBER(SEARCH(IF('Agent Intake'!$B$6="","",LEFT('Agent Intake'!$B$6,1)),$E27))),IFERROR(VALUE(MID('Agent Intake'!$B$7,2,1)),0)&gt;=$F27,OR($G27="",AND($G27="PersonalData",'Agent Intake'!$B$9="Yes"),AND($G27="MultiAgent",'Agent Intake'!$B$10="Yes"))),"Yes","No")</f>
        <v>Yes</v>
      </c>
      <c r="I27" s="14" t="s">
        <v>72</v>
      </c>
      <c r="J27" s="15" t="s">
        <v>115</v>
      </c>
      <c r="K27" s="15" t="s">
        <v>190</v>
      </c>
      <c r="L27" s="14" t="n">
        <v>3</v>
      </c>
      <c r="M27" s="16"/>
      <c r="N27" s="17"/>
      <c r="O27" s="17"/>
      <c r="P27" s="16"/>
      <c r="Q27" s="16"/>
      <c r="R27" s="18" t="n">
        <f aca="false">IF($H27="Yes",MAX(0,$L27-$M27),"")</f>
        <v>3</v>
      </c>
      <c r="S27" s="17"/>
    </row>
    <row r="28" customFormat="false" ht="23.85" hidden="false" customHeight="false" outlineLevel="0" collapsed="false">
      <c r="A28" s="13" t="s">
        <v>191</v>
      </c>
      <c r="B28" s="14" t="s">
        <v>192</v>
      </c>
      <c r="C28" s="15" t="s">
        <v>193</v>
      </c>
      <c r="D28" s="15" t="s">
        <v>194</v>
      </c>
      <c r="E28" s="14" t="s">
        <v>112</v>
      </c>
      <c r="F28" s="14" t="n">
        <v>2</v>
      </c>
      <c r="G28" s="14"/>
      <c r="H28" s="13" t="str">
        <f aca="false">IF(AND(OR($E28="All",ISNUMBER(SEARCH(IF('Agent Intake'!$B$6="","",LEFT('Agent Intake'!$B$6,1)),$E28))),IFERROR(VALUE(MID('Agent Intake'!$B$7,2,1)),0)&gt;=$F28,OR($G28="",AND($G28="PersonalData",'Agent Intake'!$B$9="Yes"),AND($G28="MultiAgent",'Agent Intake'!$B$10="Yes"))),"Yes","No")</f>
        <v>Yes</v>
      </c>
      <c r="I28" s="14" t="s">
        <v>72</v>
      </c>
      <c r="J28" s="15" t="s">
        <v>195</v>
      </c>
      <c r="K28" s="15" t="s">
        <v>196</v>
      </c>
      <c r="L28" s="14" t="n">
        <v>3</v>
      </c>
      <c r="M28" s="16"/>
      <c r="N28" s="17"/>
      <c r="O28" s="17"/>
      <c r="P28" s="16"/>
      <c r="Q28" s="16"/>
      <c r="R28" s="18" t="n">
        <f aca="false">IF($H28="Yes",MAX(0,$L28-$M28),"")</f>
        <v>3</v>
      </c>
      <c r="S28" s="17"/>
    </row>
    <row r="29" customFormat="false" ht="35.05" hidden="false" customHeight="false" outlineLevel="0" collapsed="false">
      <c r="A29" s="13" t="s">
        <v>197</v>
      </c>
      <c r="B29" s="14" t="s">
        <v>192</v>
      </c>
      <c r="C29" s="15" t="s">
        <v>198</v>
      </c>
      <c r="D29" s="15" t="s">
        <v>199</v>
      </c>
      <c r="E29" s="14" t="s">
        <v>112</v>
      </c>
      <c r="F29" s="14" t="n">
        <v>2</v>
      </c>
      <c r="G29" s="14"/>
      <c r="H29" s="13" t="str">
        <f aca="false">IF(AND(OR($E29="All",ISNUMBER(SEARCH(IF('Agent Intake'!$B$6="","",LEFT('Agent Intake'!$B$6,1)),$E29))),IFERROR(VALUE(MID('Agent Intake'!$B$7,2,1)),0)&gt;=$F29,OR($G29="",AND($G29="PersonalData",'Agent Intake'!$B$9="Yes"),AND($G29="MultiAgent",'Agent Intake'!$B$10="Yes"))),"Yes","No")</f>
        <v>Yes</v>
      </c>
      <c r="I29" s="14" t="s">
        <v>72</v>
      </c>
      <c r="J29" s="15" t="s">
        <v>107</v>
      </c>
      <c r="K29" s="15" t="s">
        <v>108</v>
      </c>
      <c r="L29" s="14" t="n">
        <v>4</v>
      </c>
      <c r="M29" s="16"/>
      <c r="N29" s="17"/>
      <c r="O29" s="17"/>
      <c r="P29" s="16"/>
      <c r="Q29" s="16"/>
      <c r="R29" s="18" t="n">
        <f aca="false">IF($H29="Yes",MAX(0,$L29-$M29),"")</f>
        <v>4</v>
      </c>
      <c r="S29" s="17"/>
    </row>
    <row r="30" customFormat="false" ht="35.05" hidden="false" customHeight="false" outlineLevel="0" collapsed="false">
      <c r="A30" s="13" t="s">
        <v>200</v>
      </c>
      <c r="B30" s="14" t="s">
        <v>192</v>
      </c>
      <c r="C30" s="15" t="s">
        <v>201</v>
      </c>
      <c r="D30" s="15" t="s">
        <v>202</v>
      </c>
      <c r="E30" s="14" t="s">
        <v>112</v>
      </c>
      <c r="F30" s="14" t="n">
        <v>2</v>
      </c>
      <c r="G30" s="14"/>
      <c r="H30" s="13" t="str">
        <f aca="false">IF(AND(OR($E30="All",ISNUMBER(SEARCH(IF('Agent Intake'!$B$6="","",LEFT('Agent Intake'!$B$6,1)),$E30))),IFERROR(VALUE(MID('Agent Intake'!$B$7,2,1)),0)&gt;=$F30,OR($G30="",AND($G30="PersonalData",'Agent Intake'!$B$9="Yes"),AND($G30="MultiAgent",'Agent Intake'!$B$10="Yes"))),"Yes","No")</f>
        <v>Yes</v>
      </c>
      <c r="I30" s="14" t="s">
        <v>72</v>
      </c>
      <c r="J30" s="15" t="s">
        <v>203</v>
      </c>
      <c r="K30" s="15" t="s">
        <v>204</v>
      </c>
      <c r="L30" s="14" t="n">
        <v>4</v>
      </c>
      <c r="M30" s="16"/>
      <c r="N30" s="17"/>
      <c r="O30" s="17"/>
      <c r="P30" s="16"/>
      <c r="Q30" s="16"/>
      <c r="R30" s="18" t="n">
        <f aca="false">IF($H30="Yes",MAX(0,$L30-$M30),"")</f>
        <v>4</v>
      </c>
      <c r="S30" s="17"/>
    </row>
    <row r="31" customFormat="false" ht="23.85" hidden="false" customHeight="false" outlineLevel="0" collapsed="false">
      <c r="A31" s="13" t="s">
        <v>205</v>
      </c>
      <c r="B31" s="14" t="s">
        <v>192</v>
      </c>
      <c r="C31" s="15" t="s">
        <v>206</v>
      </c>
      <c r="D31" s="15" t="s">
        <v>207</v>
      </c>
      <c r="E31" s="14" t="s">
        <v>112</v>
      </c>
      <c r="F31" s="14" t="n">
        <v>3</v>
      </c>
      <c r="G31" s="14"/>
      <c r="H31" s="13" t="str">
        <f aca="false">IF(AND(OR($E31="All",ISNUMBER(SEARCH(IF('Agent Intake'!$B$6="","",LEFT('Agent Intake'!$B$6,1)),$E31))),IFERROR(VALUE(MID('Agent Intake'!$B$7,2,1)),0)&gt;=$F31,OR($G31="",AND($G31="PersonalData",'Agent Intake'!$B$9="Yes"),AND($G31="MultiAgent",'Agent Intake'!$B$10="Yes"))),"Yes","No")</f>
        <v>Yes</v>
      </c>
      <c r="I31" s="14" t="s">
        <v>72</v>
      </c>
      <c r="J31" s="15" t="s">
        <v>208</v>
      </c>
      <c r="K31" s="15" t="s">
        <v>196</v>
      </c>
      <c r="L31" s="14" t="n">
        <v>4</v>
      </c>
      <c r="M31" s="16"/>
      <c r="N31" s="17"/>
      <c r="O31" s="17"/>
      <c r="P31" s="16"/>
      <c r="Q31" s="16"/>
      <c r="R31" s="18" t="n">
        <f aca="false">IF($H31="Yes",MAX(0,$L31-$M31),"")</f>
        <v>4</v>
      </c>
      <c r="S31" s="17"/>
    </row>
    <row r="32" customFormat="false" ht="23.85" hidden="false" customHeight="false" outlineLevel="0" collapsed="false">
      <c r="A32" s="13" t="s">
        <v>209</v>
      </c>
      <c r="B32" s="14" t="s">
        <v>192</v>
      </c>
      <c r="C32" s="15" t="s">
        <v>210</v>
      </c>
      <c r="D32" s="15" t="s">
        <v>211</v>
      </c>
      <c r="E32" s="14" t="s">
        <v>112</v>
      </c>
      <c r="F32" s="14" t="n">
        <v>2</v>
      </c>
      <c r="G32" s="14"/>
      <c r="H32" s="13" t="str">
        <f aca="false">IF(AND(OR($E32="All",ISNUMBER(SEARCH(IF('Agent Intake'!$B$6="","",LEFT('Agent Intake'!$B$6,1)),$E32))),IFERROR(VALUE(MID('Agent Intake'!$B$7,2,1)),0)&gt;=$F32,OR($G32="",AND($G32="PersonalData",'Agent Intake'!$B$9="Yes"),AND($G32="MultiAgent",'Agent Intake'!$B$10="Yes"))),"Yes","No")</f>
        <v>Yes</v>
      </c>
      <c r="I32" s="14" t="s">
        <v>72</v>
      </c>
      <c r="J32" s="15" t="s">
        <v>212</v>
      </c>
      <c r="K32" s="15" t="s">
        <v>196</v>
      </c>
      <c r="L32" s="14" t="n">
        <v>3</v>
      </c>
      <c r="M32" s="16"/>
      <c r="N32" s="17"/>
      <c r="O32" s="17"/>
      <c r="P32" s="16"/>
      <c r="Q32" s="16"/>
      <c r="R32" s="18" t="n">
        <f aca="false">IF($H32="Yes",MAX(0,$L32-$M32),"")</f>
        <v>3</v>
      </c>
      <c r="S32" s="17"/>
    </row>
    <row r="33" customFormat="false" ht="35.05" hidden="false" customHeight="false" outlineLevel="0" collapsed="false">
      <c r="A33" s="13" t="s">
        <v>213</v>
      </c>
      <c r="B33" s="14" t="s">
        <v>192</v>
      </c>
      <c r="C33" s="15" t="s">
        <v>214</v>
      </c>
      <c r="D33" s="15" t="s">
        <v>215</v>
      </c>
      <c r="E33" s="14" t="s">
        <v>112</v>
      </c>
      <c r="F33" s="14" t="n">
        <v>2</v>
      </c>
      <c r="G33" s="14"/>
      <c r="H33" s="13" t="str">
        <f aca="false">IF(AND(OR($E33="All",ISNUMBER(SEARCH(IF('Agent Intake'!$B$6="","",LEFT('Agent Intake'!$B$6,1)),$E33))),IFERROR(VALUE(MID('Agent Intake'!$B$7,2,1)),0)&gt;=$F33,OR($G33="",AND($G33="PersonalData",'Agent Intake'!$B$9="Yes"),AND($G33="MultiAgent",'Agent Intake'!$B$10="Yes"))),"Yes","No")</f>
        <v>Yes</v>
      </c>
      <c r="I33" s="14" t="s">
        <v>114</v>
      </c>
      <c r="J33" s="15" t="s">
        <v>195</v>
      </c>
      <c r="K33" s="15" t="s">
        <v>216</v>
      </c>
      <c r="L33" s="14" t="n">
        <v>3</v>
      </c>
      <c r="M33" s="16"/>
      <c r="N33" s="17"/>
      <c r="O33" s="17"/>
      <c r="P33" s="16"/>
      <c r="Q33" s="16"/>
      <c r="R33" s="18" t="n">
        <f aca="false">IF($H33="Yes",MAX(0,$L33-$M33),"")</f>
        <v>3</v>
      </c>
      <c r="S33" s="17"/>
    </row>
    <row r="34" customFormat="false" ht="23.85" hidden="false" customHeight="false" outlineLevel="0" collapsed="false">
      <c r="A34" s="13" t="s">
        <v>217</v>
      </c>
      <c r="B34" s="14" t="s">
        <v>192</v>
      </c>
      <c r="C34" s="15" t="s">
        <v>218</v>
      </c>
      <c r="D34" s="15" t="s">
        <v>219</v>
      </c>
      <c r="E34" s="14" t="s">
        <v>112</v>
      </c>
      <c r="F34" s="14" t="n">
        <v>3</v>
      </c>
      <c r="G34" s="14"/>
      <c r="H34" s="13" t="str">
        <f aca="false">IF(AND(OR($E34="All",ISNUMBER(SEARCH(IF('Agent Intake'!$B$6="","",LEFT('Agent Intake'!$B$6,1)),$E34))),IFERROR(VALUE(MID('Agent Intake'!$B$7,2,1)),0)&gt;=$F34,OR($G34="",AND($G34="PersonalData",'Agent Intake'!$B$9="Yes"),AND($G34="MultiAgent",'Agent Intake'!$B$10="Yes"))),"Yes","No")</f>
        <v>Yes</v>
      </c>
      <c r="I34" s="14" t="s">
        <v>114</v>
      </c>
      <c r="J34" s="15" t="s">
        <v>220</v>
      </c>
      <c r="K34" s="15" t="s">
        <v>204</v>
      </c>
      <c r="L34" s="14" t="n">
        <v>3</v>
      </c>
      <c r="M34" s="16"/>
      <c r="N34" s="17"/>
      <c r="O34" s="17"/>
      <c r="P34" s="16"/>
      <c r="Q34" s="16"/>
      <c r="R34" s="18" t="n">
        <f aca="false">IF($H34="Yes",MAX(0,$L34-$M34),"")</f>
        <v>3</v>
      </c>
      <c r="S34" s="17"/>
    </row>
    <row r="35" customFormat="false" ht="57.45" hidden="false" customHeight="false" outlineLevel="0" collapsed="false">
      <c r="A35" s="13" t="s">
        <v>221</v>
      </c>
      <c r="B35" s="14" t="s">
        <v>222</v>
      </c>
      <c r="C35" s="15" t="s">
        <v>223</v>
      </c>
      <c r="D35" s="15" t="s">
        <v>224</v>
      </c>
      <c r="E35" s="14" t="s">
        <v>71</v>
      </c>
      <c r="F35" s="14" t="n">
        <v>2</v>
      </c>
      <c r="G35" s="14"/>
      <c r="H35" s="13" t="str">
        <f aca="false">IF(AND(OR($E35="All",ISNUMBER(SEARCH(IF('Agent Intake'!$B$6="","",LEFT('Agent Intake'!$B$6,1)),$E35))),IFERROR(VALUE(MID('Agent Intake'!$B$7,2,1)),0)&gt;=$F35,OR($G35="",AND($G35="PersonalData",'Agent Intake'!$B$9="Yes"),AND($G35="MultiAgent",'Agent Intake'!$B$10="Yes"))),"Yes","No")</f>
        <v>Yes</v>
      </c>
      <c r="I35" s="14" t="s">
        <v>72</v>
      </c>
      <c r="J35" s="15" t="s">
        <v>225</v>
      </c>
      <c r="K35" s="15" t="s">
        <v>97</v>
      </c>
      <c r="L35" s="14" t="n">
        <v>3</v>
      </c>
      <c r="M35" s="16"/>
      <c r="N35" s="17"/>
      <c r="O35" s="17"/>
      <c r="P35" s="16"/>
      <c r="Q35" s="16"/>
      <c r="R35" s="18" t="n">
        <f aca="false">IF($H35="Yes",MAX(0,$L35-$M35),"")</f>
        <v>3</v>
      </c>
      <c r="S35" s="17"/>
    </row>
    <row r="36" customFormat="false" ht="23.85" hidden="false" customHeight="false" outlineLevel="0" collapsed="false">
      <c r="A36" s="13" t="s">
        <v>226</v>
      </c>
      <c r="B36" s="14" t="s">
        <v>222</v>
      </c>
      <c r="C36" s="15" t="s">
        <v>227</v>
      </c>
      <c r="D36" s="15" t="s">
        <v>228</v>
      </c>
      <c r="E36" s="14" t="s">
        <v>121</v>
      </c>
      <c r="F36" s="14" t="n">
        <v>2</v>
      </c>
      <c r="G36" s="14"/>
      <c r="H36" s="13" t="str">
        <f aca="false">IF(AND(OR($E36="All",ISNUMBER(SEARCH(IF('Agent Intake'!$B$6="","",LEFT('Agent Intake'!$B$6,1)),$E36))),IFERROR(VALUE(MID('Agent Intake'!$B$7,2,1)),0)&gt;=$F36,OR($G36="",AND($G36="PersonalData",'Agent Intake'!$B$9="Yes"),AND($G36="MultiAgent",'Agent Intake'!$B$10="Yes"))),"Yes","No")</f>
        <v>Yes</v>
      </c>
      <c r="I36" s="14" t="s">
        <v>114</v>
      </c>
      <c r="J36" s="15" t="s">
        <v>229</v>
      </c>
      <c r="K36" s="15" t="s">
        <v>230</v>
      </c>
      <c r="L36" s="14" t="n">
        <v>3</v>
      </c>
      <c r="M36" s="16"/>
      <c r="N36" s="17"/>
      <c r="O36" s="17"/>
      <c r="P36" s="16"/>
      <c r="Q36" s="16"/>
      <c r="R36" s="18" t="n">
        <f aca="false">IF($H36="Yes",MAX(0,$L36-$M36),"")</f>
        <v>3</v>
      </c>
      <c r="S36" s="17"/>
    </row>
    <row r="37" customFormat="false" ht="23.85" hidden="false" customHeight="false" outlineLevel="0" collapsed="false">
      <c r="A37" s="13" t="s">
        <v>231</v>
      </c>
      <c r="B37" s="14" t="s">
        <v>222</v>
      </c>
      <c r="C37" s="15" t="s">
        <v>232</v>
      </c>
      <c r="D37" s="15" t="s">
        <v>233</v>
      </c>
      <c r="E37" s="14" t="s">
        <v>112</v>
      </c>
      <c r="F37" s="14" t="n">
        <v>2</v>
      </c>
      <c r="G37" s="14"/>
      <c r="H37" s="13" t="str">
        <f aca="false">IF(AND(OR($E37="All",ISNUMBER(SEARCH(IF('Agent Intake'!$B$6="","",LEFT('Agent Intake'!$B$6,1)),$E37))),IFERROR(VALUE(MID('Agent Intake'!$B$7,2,1)),0)&gt;=$F37,OR($G37="",AND($G37="PersonalData",'Agent Intake'!$B$9="Yes"),AND($G37="MultiAgent",'Agent Intake'!$B$10="Yes"))),"Yes","No")</f>
        <v>Yes</v>
      </c>
      <c r="I37" s="14" t="s">
        <v>114</v>
      </c>
      <c r="J37" s="15" t="s">
        <v>229</v>
      </c>
      <c r="K37" s="15" t="s">
        <v>234</v>
      </c>
      <c r="L37" s="14" t="n">
        <v>3</v>
      </c>
      <c r="M37" s="16"/>
      <c r="N37" s="17"/>
      <c r="O37" s="17"/>
      <c r="P37" s="16"/>
      <c r="Q37" s="16"/>
      <c r="R37" s="18" t="n">
        <f aca="false">IF($H37="Yes",MAX(0,$L37-$M37),"")</f>
        <v>3</v>
      </c>
      <c r="S37" s="17"/>
    </row>
    <row r="38" customFormat="false" ht="23.85" hidden="false" customHeight="false" outlineLevel="0" collapsed="false">
      <c r="A38" s="13" t="s">
        <v>235</v>
      </c>
      <c r="B38" s="14" t="s">
        <v>222</v>
      </c>
      <c r="C38" s="15" t="s">
        <v>236</v>
      </c>
      <c r="D38" s="15" t="s">
        <v>237</v>
      </c>
      <c r="E38" s="14" t="s">
        <v>84</v>
      </c>
      <c r="F38" s="14" t="n">
        <v>1</v>
      </c>
      <c r="G38" s="14"/>
      <c r="H38" s="13" t="str">
        <f aca="false">IF(AND(OR($E38="All",ISNUMBER(SEARCH(IF('Agent Intake'!$B$6="","",LEFT('Agent Intake'!$B$6,1)),$E38))),IFERROR(VALUE(MID('Agent Intake'!$B$7,2,1)),0)&gt;=$F38,OR($G38="",AND($G38="PersonalData",'Agent Intake'!$B$9="Yes"),AND($G38="MultiAgent",'Agent Intake'!$B$10="Yes"))),"Yes","No")</f>
        <v>Yes</v>
      </c>
      <c r="I38" s="14" t="s">
        <v>72</v>
      </c>
      <c r="J38" s="15" t="s">
        <v>238</v>
      </c>
      <c r="K38" s="15" t="s">
        <v>155</v>
      </c>
      <c r="L38" s="14" t="n">
        <v>3</v>
      </c>
      <c r="M38" s="16"/>
      <c r="N38" s="17"/>
      <c r="O38" s="17"/>
      <c r="P38" s="16"/>
      <c r="Q38" s="16"/>
      <c r="R38" s="18" t="n">
        <f aca="false">IF($H38="Yes",MAX(0,$L38-$M38),"")</f>
        <v>3</v>
      </c>
      <c r="S38" s="17"/>
    </row>
    <row r="39" customFormat="false" ht="23.85" hidden="false" customHeight="false" outlineLevel="0" collapsed="false">
      <c r="A39" s="13" t="s">
        <v>239</v>
      </c>
      <c r="B39" s="14" t="s">
        <v>222</v>
      </c>
      <c r="C39" s="15" t="s">
        <v>240</v>
      </c>
      <c r="D39" s="15" t="s">
        <v>241</v>
      </c>
      <c r="E39" s="14" t="s">
        <v>71</v>
      </c>
      <c r="F39" s="14" t="n">
        <v>2</v>
      </c>
      <c r="G39" s="14"/>
      <c r="H39" s="13" t="str">
        <f aca="false">IF(AND(OR($E39="All",ISNUMBER(SEARCH(IF('Agent Intake'!$B$6="","",LEFT('Agent Intake'!$B$6,1)),$E39))),IFERROR(VALUE(MID('Agent Intake'!$B$7,2,1)),0)&gt;=$F39,OR($G39="",AND($G39="PersonalData",'Agent Intake'!$B$9="Yes"),AND($G39="MultiAgent",'Agent Intake'!$B$10="Yes"))),"Yes","No")</f>
        <v>Yes</v>
      </c>
      <c r="I39" s="14" t="s">
        <v>72</v>
      </c>
      <c r="J39" s="15" t="s">
        <v>229</v>
      </c>
      <c r="K39" s="15" t="s">
        <v>242</v>
      </c>
      <c r="L39" s="14" t="n">
        <v>3</v>
      </c>
      <c r="M39" s="16"/>
      <c r="N39" s="17"/>
      <c r="O39" s="17"/>
      <c r="P39" s="16"/>
      <c r="Q39" s="16"/>
      <c r="R39" s="18" t="n">
        <f aca="false">IF($H39="Yes",MAX(0,$L39-$M39),"")</f>
        <v>3</v>
      </c>
      <c r="S39" s="17"/>
    </row>
    <row r="40" customFormat="false" ht="35.05" hidden="false" customHeight="false" outlineLevel="0" collapsed="false">
      <c r="A40" s="13" t="s">
        <v>243</v>
      </c>
      <c r="B40" s="14" t="s">
        <v>244</v>
      </c>
      <c r="C40" s="15" t="s">
        <v>245</v>
      </c>
      <c r="D40" s="15" t="s">
        <v>246</v>
      </c>
      <c r="E40" s="14" t="s">
        <v>71</v>
      </c>
      <c r="F40" s="14" t="n">
        <v>2</v>
      </c>
      <c r="G40" s="14"/>
      <c r="H40" s="13" t="str">
        <f aca="false">IF(AND(OR($E40="All",ISNUMBER(SEARCH(IF('Agent Intake'!$B$6="","",LEFT('Agent Intake'!$B$6,1)),$E40))),IFERROR(VALUE(MID('Agent Intake'!$B$7,2,1)),0)&gt;=$F40,OR($G40="",AND($G40="PersonalData",'Agent Intake'!$B$9="Yes"),AND($G40="MultiAgent",'Agent Intake'!$B$10="Yes"))),"Yes","No")</f>
        <v>Yes</v>
      </c>
      <c r="I40" s="14" t="s">
        <v>72</v>
      </c>
      <c r="J40" s="15" t="s">
        <v>247</v>
      </c>
      <c r="K40" s="15" t="s">
        <v>190</v>
      </c>
      <c r="L40" s="14" t="n">
        <v>3</v>
      </c>
      <c r="M40" s="16"/>
      <c r="N40" s="17"/>
      <c r="O40" s="17"/>
      <c r="P40" s="16"/>
      <c r="Q40" s="16"/>
      <c r="R40" s="18" t="n">
        <f aca="false">IF($H40="Yes",MAX(0,$L40-$M40),"")</f>
        <v>3</v>
      </c>
      <c r="S40" s="17"/>
    </row>
    <row r="41" customFormat="false" ht="23.85" hidden="false" customHeight="false" outlineLevel="0" collapsed="false">
      <c r="A41" s="13" t="s">
        <v>248</v>
      </c>
      <c r="B41" s="14" t="s">
        <v>244</v>
      </c>
      <c r="C41" s="15" t="s">
        <v>249</v>
      </c>
      <c r="D41" s="15" t="s">
        <v>250</v>
      </c>
      <c r="E41" s="14" t="s">
        <v>71</v>
      </c>
      <c r="F41" s="14" t="n">
        <v>2</v>
      </c>
      <c r="G41" s="14"/>
      <c r="H41" s="13" t="str">
        <f aca="false">IF(AND(OR($E41="All",ISNUMBER(SEARCH(IF('Agent Intake'!$B$6="","",LEFT('Agent Intake'!$B$6,1)),$E41))),IFERROR(VALUE(MID('Agent Intake'!$B$7,2,1)),0)&gt;=$F41,OR($G41="",AND($G41="PersonalData",'Agent Intake'!$B$9="Yes"),AND($G41="MultiAgent",'Agent Intake'!$B$10="Yes"))),"Yes","No")</f>
        <v>Yes</v>
      </c>
      <c r="I41" s="14" t="s">
        <v>114</v>
      </c>
      <c r="J41" s="15" t="s">
        <v>115</v>
      </c>
      <c r="K41" s="15" t="s">
        <v>251</v>
      </c>
      <c r="L41" s="14" t="n">
        <v>3</v>
      </c>
      <c r="M41" s="16"/>
      <c r="N41" s="17"/>
      <c r="O41" s="17"/>
      <c r="P41" s="16"/>
      <c r="Q41" s="16"/>
      <c r="R41" s="18" t="n">
        <f aca="false">IF($H41="Yes",MAX(0,$L41-$M41),"")</f>
        <v>3</v>
      </c>
      <c r="S41" s="17"/>
    </row>
    <row r="42" customFormat="false" ht="23.85" hidden="false" customHeight="false" outlineLevel="0" collapsed="false">
      <c r="A42" s="13" t="s">
        <v>252</v>
      </c>
      <c r="B42" s="14" t="s">
        <v>244</v>
      </c>
      <c r="C42" s="15" t="s">
        <v>253</v>
      </c>
      <c r="D42" s="15" t="s">
        <v>254</v>
      </c>
      <c r="E42" s="14" t="s">
        <v>121</v>
      </c>
      <c r="F42" s="14" t="n">
        <v>2</v>
      </c>
      <c r="G42" s="14"/>
      <c r="H42" s="13" t="str">
        <f aca="false">IF(AND(OR($E42="All",ISNUMBER(SEARCH(IF('Agent Intake'!$B$6="","",LEFT('Agent Intake'!$B$6,1)),$E42))),IFERROR(VALUE(MID('Agent Intake'!$B$7,2,1)),0)&gt;=$F42,OR($G42="",AND($G42="PersonalData",'Agent Intake'!$B$9="Yes"),AND($G42="MultiAgent",'Agent Intake'!$B$10="Yes"))),"Yes","No")</f>
        <v>Yes</v>
      </c>
      <c r="I42" s="14" t="s">
        <v>72</v>
      </c>
      <c r="J42" s="15" t="s">
        <v>195</v>
      </c>
      <c r="K42" s="15" t="s">
        <v>255</v>
      </c>
      <c r="L42" s="14" t="n">
        <v>4</v>
      </c>
      <c r="M42" s="16"/>
      <c r="N42" s="17"/>
      <c r="O42" s="17"/>
      <c r="P42" s="16"/>
      <c r="Q42" s="16"/>
      <c r="R42" s="18" t="n">
        <f aca="false">IF($H42="Yes",MAX(0,$L42-$M42),"")</f>
        <v>4</v>
      </c>
      <c r="S42" s="17"/>
    </row>
    <row r="43" customFormat="false" ht="35.05" hidden="false" customHeight="false" outlineLevel="0" collapsed="false">
      <c r="A43" s="13" t="s">
        <v>256</v>
      </c>
      <c r="B43" s="14" t="s">
        <v>244</v>
      </c>
      <c r="C43" s="15" t="s">
        <v>257</v>
      </c>
      <c r="D43" s="15" t="s">
        <v>258</v>
      </c>
      <c r="E43" s="14" t="s">
        <v>84</v>
      </c>
      <c r="F43" s="14" t="n">
        <v>2</v>
      </c>
      <c r="G43" s="14"/>
      <c r="H43" s="13" t="str">
        <f aca="false">IF(AND(OR($E43="All",ISNUMBER(SEARCH(IF('Agent Intake'!$B$6="","",LEFT('Agent Intake'!$B$6,1)),$E43))),IFERROR(VALUE(MID('Agent Intake'!$B$7,2,1)),0)&gt;=$F43,OR($G43="",AND($G43="PersonalData",'Agent Intake'!$B$9="Yes"),AND($G43="MultiAgent",'Agent Intake'!$B$10="Yes"))),"Yes","No")</f>
        <v>Yes</v>
      </c>
      <c r="I43" s="14" t="s">
        <v>72</v>
      </c>
      <c r="J43" s="15" t="s">
        <v>259</v>
      </c>
      <c r="K43" s="15" t="s">
        <v>260</v>
      </c>
      <c r="L43" s="14" t="n">
        <v>3</v>
      </c>
      <c r="M43" s="16"/>
      <c r="N43" s="17"/>
      <c r="O43" s="17"/>
      <c r="P43" s="16"/>
      <c r="Q43" s="16"/>
      <c r="R43" s="18" t="n">
        <f aca="false">IF($H43="Yes",MAX(0,$L43-$M43),"")</f>
        <v>3</v>
      </c>
      <c r="S43" s="17"/>
    </row>
    <row r="44" customFormat="false" ht="23.85" hidden="false" customHeight="false" outlineLevel="0" collapsed="false">
      <c r="A44" s="13" t="s">
        <v>261</v>
      </c>
      <c r="B44" s="14" t="s">
        <v>244</v>
      </c>
      <c r="C44" s="15" t="s">
        <v>262</v>
      </c>
      <c r="D44" s="15" t="s">
        <v>263</v>
      </c>
      <c r="E44" s="14" t="s">
        <v>112</v>
      </c>
      <c r="F44" s="14" t="n">
        <v>3</v>
      </c>
      <c r="G44" s="14"/>
      <c r="H44" s="13" t="str">
        <f aca="false">IF(AND(OR($E44="All",ISNUMBER(SEARCH(IF('Agent Intake'!$B$6="","",LEFT('Agent Intake'!$B$6,1)),$E44))),IFERROR(VALUE(MID('Agent Intake'!$B$7,2,1)),0)&gt;=$F44,OR($G44="",AND($G44="PersonalData",'Agent Intake'!$B$9="Yes"),AND($G44="MultiAgent",'Agent Intake'!$B$10="Yes"))),"Yes","No")</f>
        <v>Yes</v>
      </c>
      <c r="I44" s="14" t="s">
        <v>114</v>
      </c>
      <c r="J44" s="15" t="s">
        <v>115</v>
      </c>
      <c r="K44" s="15" t="s">
        <v>260</v>
      </c>
      <c r="L44" s="14" t="n">
        <v>3</v>
      </c>
      <c r="M44" s="16"/>
      <c r="N44" s="17"/>
      <c r="O44" s="17"/>
      <c r="P44" s="16"/>
      <c r="Q44" s="16"/>
      <c r="R44" s="18" t="n">
        <f aca="false">IF($H44="Yes",MAX(0,$L44-$M44),"")</f>
        <v>3</v>
      </c>
      <c r="S44" s="17"/>
    </row>
    <row r="45" customFormat="false" ht="23.85" hidden="false" customHeight="false" outlineLevel="0" collapsed="false">
      <c r="A45" s="13" t="s">
        <v>264</v>
      </c>
      <c r="B45" s="14" t="s">
        <v>244</v>
      </c>
      <c r="C45" s="15" t="s">
        <v>265</v>
      </c>
      <c r="D45" s="15" t="s">
        <v>266</v>
      </c>
      <c r="E45" s="14" t="s">
        <v>267</v>
      </c>
      <c r="F45" s="14" t="n">
        <v>2</v>
      </c>
      <c r="G45" s="14"/>
      <c r="H45" s="13" t="str">
        <f aca="false">IF(AND(OR($E45="All",ISNUMBER(SEARCH(IF('Agent Intake'!$B$6="","",LEFT('Agent Intake'!$B$6,1)),$E45))),IFERROR(VALUE(MID('Agent Intake'!$B$7,2,1)),0)&gt;=$F45,OR($G45="",AND($G45="PersonalData",'Agent Intake'!$B$9="Yes"),AND($G45="MultiAgent",'Agent Intake'!$B$10="Yes"))),"Yes","No")</f>
        <v>Yes</v>
      </c>
      <c r="I45" s="14" t="s">
        <v>72</v>
      </c>
      <c r="J45" s="15" t="s">
        <v>268</v>
      </c>
      <c r="K45" s="15" t="s">
        <v>260</v>
      </c>
      <c r="L45" s="14" t="n">
        <v>3</v>
      </c>
      <c r="M45" s="16"/>
      <c r="N45" s="17"/>
      <c r="O45" s="17"/>
      <c r="P45" s="16"/>
      <c r="Q45" s="16"/>
      <c r="R45" s="18" t="n">
        <f aca="false">IF($H45="Yes",MAX(0,$L45-$M45),"")</f>
        <v>3</v>
      </c>
      <c r="S45" s="17"/>
    </row>
    <row r="46" customFormat="false" ht="35.05" hidden="false" customHeight="false" outlineLevel="0" collapsed="false">
      <c r="A46" s="13" t="s">
        <v>269</v>
      </c>
      <c r="B46" s="14" t="s">
        <v>270</v>
      </c>
      <c r="C46" s="15" t="s">
        <v>271</v>
      </c>
      <c r="D46" s="15" t="s">
        <v>272</v>
      </c>
      <c r="E46" s="14" t="s">
        <v>84</v>
      </c>
      <c r="F46" s="14" t="n">
        <v>1</v>
      </c>
      <c r="G46" s="14"/>
      <c r="H46" s="13" t="str">
        <f aca="false">IF(AND(OR($E46="All",ISNUMBER(SEARCH(IF('Agent Intake'!$B$6="","",LEFT('Agent Intake'!$B$6,1)),$E46))),IFERROR(VALUE(MID('Agent Intake'!$B$7,2,1)),0)&gt;=$F46,OR($G46="",AND($G46="PersonalData",'Agent Intake'!$B$9="Yes"),AND($G46="MultiAgent",'Agent Intake'!$B$10="Yes"))),"Yes","No")</f>
        <v>Yes</v>
      </c>
      <c r="I46" s="14" t="s">
        <v>72</v>
      </c>
      <c r="J46" s="15" t="s">
        <v>273</v>
      </c>
      <c r="K46" s="15" t="s">
        <v>186</v>
      </c>
      <c r="L46" s="14" t="n">
        <v>3</v>
      </c>
      <c r="M46" s="16"/>
      <c r="N46" s="17"/>
      <c r="O46" s="17"/>
      <c r="P46" s="16"/>
      <c r="Q46" s="16"/>
      <c r="R46" s="18" t="n">
        <f aca="false">IF($H46="Yes",MAX(0,$L46-$M46),"")</f>
        <v>3</v>
      </c>
      <c r="S46" s="17"/>
    </row>
    <row r="47" customFormat="false" ht="35.05" hidden="false" customHeight="false" outlineLevel="0" collapsed="false">
      <c r="A47" s="13" t="s">
        <v>274</v>
      </c>
      <c r="B47" s="14" t="s">
        <v>270</v>
      </c>
      <c r="C47" s="15" t="s">
        <v>275</v>
      </c>
      <c r="D47" s="15" t="s">
        <v>276</v>
      </c>
      <c r="E47" s="14" t="s">
        <v>277</v>
      </c>
      <c r="F47" s="14" t="n">
        <v>1</v>
      </c>
      <c r="G47" s="14"/>
      <c r="H47" s="13" t="str">
        <f aca="false">IF(AND(OR($E47="All",ISNUMBER(SEARCH(IF('Agent Intake'!$B$6="","",LEFT('Agent Intake'!$B$6,1)),$E47))),IFERROR(VALUE(MID('Agent Intake'!$B$7,2,1)),0)&gt;=$F47,OR($G47="",AND($G47="PersonalData",'Agent Intake'!$B$9="Yes"),AND($G47="MultiAgent",'Agent Intake'!$B$10="Yes"))),"Yes","No")</f>
        <v>No</v>
      </c>
      <c r="I47" s="14" t="s">
        <v>72</v>
      </c>
      <c r="J47" s="15" t="s">
        <v>177</v>
      </c>
      <c r="K47" s="15" t="s">
        <v>278</v>
      </c>
      <c r="L47" s="14" t="n">
        <v>4</v>
      </c>
      <c r="M47" s="16"/>
      <c r="N47" s="17"/>
      <c r="O47" s="17"/>
      <c r="P47" s="16"/>
      <c r="Q47" s="16"/>
      <c r="R47" s="18" t="str">
        <f aca="false">IF($H47="Yes",MAX(0,$L47-$M47),"")</f>
        <v/>
      </c>
      <c r="S47" s="17"/>
    </row>
    <row r="48" customFormat="false" ht="23.85" hidden="false" customHeight="false" outlineLevel="0" collapsed="false">
      <c r="A48" s="13" t="s">
        <v>279</v>
      </c>
      <c r="B48" s="14" t="s">
        <v>270</v>
      </c>
      <c r="C48" s="15" t="s">
        <v>280</v>
      </c>
      <c r="D48" s="15" t="s">
        <v>281</v>
      </c>
      <c r="E48" s="14" t="s">
        <v>282</v>
      </c>
      <c r="F48" s="14" t="n">
        <v>2</v>
      </c>
      <c r="G48" s="14"/>
      <c r="H48" s="13" t="str">
        <f aca="false">IF(AND(OR($E48="All",ISNUMBER(SEARCH(IF('Agent Intake'!$B$6="","",LEFT('Agent Intake'!$B$6,1)),$E48))),IFERROR(VALUE(MID('Agent Intake'!$B$7,2,1)),0)&gt;=$F48,OR($G48="",AND($G48="PersonalData",'Agent Intake'!$B$9="Yes"),AND($G48="MultiAgent",'Agent Intake'!$B$10="Yes"))),"Yes","No")</f>
        <v>Yes</v>
      </c>
      <c r="I48" s="14" t="s">
        <v>114</v>
      </c>
      <c r="J48" s="15" t="s">
        <v>283</v>
      </c>
      <c r="K48" s="15" t="s">
        <v>284</v>
      </c>
      <c r="L48" s="14" t="n">
        <v>3</v>
      </c>
      <c r="M48" s="16"/>
      <c r="N48" s="17"/>
      <c r="O48" s="17"/>
      <c r="P48" s="16"/>
      <c r="Q48" s="16"/>
      <c r="R48" s="18" t="n">
        <f aca="false">IF($H48="Yes",MAX(0,$L48-$M48),"")</f>
        <v>3</v>
      </c>
      <c r="S48" s="17"/>
    </row>
    <row r="49" customFormat="false" ht="23.85" hidden="false" customHeight="false" outlineLevel="0" collapsed="false">
      <c r="A49" s="13" t="s">
        <v>285</v>
      </c>
      <c r="B49" s="14" t="s">
        <v>270</v>
      </c>
      <c r="C49" s="15" t="s">
        <v>286</v>
      </c>
      <c r="D49" s="15" t="s">
        <v>287</v>
      </c>
      <c r="E49" s="14" t="s">
        <v>288</v>
      </c>
      <c r="F49" s="14" t="n">
        <v>1</v>
      </c>
      <c r="G49" s="14"/>
      <c r="H49" s="13" t="str">
        <f aca="false">IF(AND(OR($E49="All",ISNUMBER(SEARCH(IF('Agent Intake'!$B$6="","",LEFT('Agent Intake'!$B$6,1)),$E49))),IFERROR(VALUE(MID('Agent Intake'!$B$7,2,1)),0)&gt;=$F49,OR($G49="",AND($G49="PersonalData",'Agent Intake'!$B$9="Yes"),AND($G49="MultiAgent",'Agent Intake'!$B$10="Yes"))),"Yes","No")</f>
        <v>No</v>
      </c>
      <c r="I49" s="14" t="s">
        <v>72</v>
      </c>
      <c r="J49" s="15" t="s">
        <v>289</v>
      </c>
      <c r="K49" s="15" t="s">
        <v>186</v>
      </c>
      <c r="L49" s="14" t="n">
        <v>3</v>
      </c>
      <c r="M49" s="16"/>
      <c r="N49" s="17"/>
      <c r="O49" s="17"/>
      <c r="P49" s="16"/>
      <c r="Q49" s="16"/>
      <c r="R49" s="18" t="str">
        <f aca="false">IF($H49="Yes",MAX(0,$L49-$M49),"")</f>
        <v/>
      </c>
      <c r="S49" s="17"/>
    </row>
    <row r="50" customFormat="false" ht="23.85" hidden="false" customHeight="false" outlineLevel="0" collapsed="false">
      <c r="A50" s="13" t="s">
        <v>290</v>
      </c>
      <c r="B50" s="14" t="s">
        <v>270</v>
      </c>
      <c r="C50" s="15" t="s">
        <v>291</v>
      </c>
      <c r="D50" s="15" t="s">
        <v>292</v>
      </c>
      <c r="E50" s="14" t="s">
        <v>84</v>
      </c>
      <c r="F50" s="14" t="n">
        <v>1</v>
      </c>
      <c r="G50" s="14"/>
      <c r="H50" s="13" t="str">
        <f aca="false">IF(AND(OR($E50="All",ISNUMBER(SEARCH(IF('Agent Intake'!$B$6="","",LEFT('Agent Intake'!$B$6,1)),$E50))),IFERROR(VALUE(MID('Agent Intake'!$B$7,2,1)),0)&gt;=$F50,OR($G50="",AND($G50="PersonalData",'Agent Intake'!$B$9="Yes"),AND($G50="MultiAgent",'Agent Intake'!$B$10="Yes"))),"Yes","No")</f>
        <v>Yes</v>
      </c>
      <c r="I50" s="14" t="s">
        <v>72</v>
      </c>
      <c r="J50" s="15" t="s">
        <v>293</v>
      </c>
      <c r="K50" s="15" t="s">
        <v>97</v>
      </c>
      <c r="L50" s="14" t="n">
        <v>3</v>
      </c>
      <c r="M50" s="16"/>
      <c r="N50" s="17"/>
      <c r="O50" s="17"/>
      <c r="P50" s="16"/>
      <c r="Q50" s="16"/>
      <c r="R50" s="18" t="n">
        <f aca="false">IF($H50="Yes",MAX(0,$L50-$M50),"")</f>
        <v>3</v>
      </c>
      <c r="S50" s="17"/>
    </row>
    <row r="51" customFormat="false" ht="23.85" hidden="false" customHeight="false" outlineLevel="0" collapsed="false">
      <c r="A51" s="13" t="s">
        <v>294</v>
      </c>
      <c r="B51" s="14" t="s">
        <v>270</v>
      </c>
      <c r="C51" s="15" t="s">
        <v>295</v>
      </c>
      <c r="D51" s="15" t="s">
        <v>296</v>
      </c>
      <c r="E51" s="14" t="s">
        <v>84</v>
      </c>
      <c r="F51" s="14" t="n">
        <v>1</v>
      </c>
      <c r="G51" s="14"/>
      <c r="H51" s="13" t="str">
        <f aca="false">IF(AND(OR($E51="All",ISNUMBER(SEARCH(IF('Agent Intake'!$B$6="","",LEFT('Agent Intake'!$B$6,1)),$E51))),IFERROR(VALUE(MID('Agent Intake'!$B$7,2,1)),0)&gt;=$F51,OR($G51="",AND($G51="PersonalData",'Agent Intake'!$B$9="Yes"),AND($G51="MultiAgent",'Agent Intake'!$B$10="Yes"))),"Yes","No")</f>
        <v>Yes</v>
      </c>
      <c r="I51" s="14" t="s">
        <v>72</v>
      </c>
      <c r="J51" s="15" t="s">
        <v>297</v>
      </c>
      <c r="K51" s="15" t="s">
        <v>298</v>
      </c>
      <c r="L51" s="14" t="n">
        <v>3</v>
      </c>
      <c r="M51" s="16"/>
      <c r="N51" s="17"/>
      <c r="O51" s="17"/>
      <c r="P51" s="16"/>
      <c r="Q51" s="16"/>
      <c r="R51" s="18" t="n">
        <f aca="false">IF($H51="Yes",MAX(0,$L51-$M51),"")</f>
        <v>3</v>
      </c>
      <c r="S51" s="17"/>
    </row>
    <row r="52" customFormat="false" ht="23.85" hidden="false" customHeight="false" outlineLevel="0" collapsed="false">
      <c r="A52" s="13" t="s">
        <v>299</v>
      </c>
      <c r="B52" s="14" t="s">
        <v>270</v>
      </c>
      <c r="C52" s="15" t="s">
        <v>300</v>
      </c>
      <c r="D52" s="15" t="s">
        <v>301</v>
      </c>
      <c r="E52" s="14" t="s">
        <v>84</v>
      </c>
      <c r="F52" s="14" t="n">
        <v>1</v>
      </c>
      <c r="G52" s="14"/>
      <c r="H52" s="13" t="str">
        <f aca="false">IF(AND(OR($E52="All",ISNUMBER(SEARCH(IF('Agent Intake'!$B$6="","",LEFT('Agent Intake'!$B$6,1)),$E52))),IFERROR(VALUE(MID('Agent Intake'!$B$7,2,1)),0)&gt;=$F52,OR($G52="",AND($G52="PersonalData",'Agent Intake'!$B$9="Yes"),AND($G52="MultiAgent",'Agent Intake'!$B$10="Yes"))),"Yes","No")</f>
        <v>Yes</v>
      </c>
      <c r="I52" s="14" t="s">
        <v>72</v>
      </c>
      <c r="J52" s="15" t="s">
        <v>293</v>
      </c>
      <c r="K52" s="15" t="s">
        <v>302</v>
      </c>
      <c r="L52" s="14" t="n">
        <v>3</v>
      </c>
      <c r="M52" s="16"/>
      <c r="N52" s="17"/>
      <c r="O52" s="17"/>
      <c r="P52" s="16"/>
      <c r="Q52" s="16"/>
      <c r="R52" s="18" t="n">
        <f aca="false">IF($H52="Yes",MAX(0,$L52-$M52),"")</f>
        <v>3</v>
      </c>
      <c r="S52" s="17"/>
    </row>
    <row r="53" customFormat="false" ht="35.05" hidden="false" customHeight="false" outlineLevel="0" collapsed="false">
      <c r="A53" s="13" t="s">
        <v>303</v>
      </c>
      <c r="B53" s="14" t="s">
        <v>270</v>
      </c>
      <c r="C53" s="15" t="s">
        <v>304</v>
      </c>
      <c r="D53" s="15" t="s">
        <v>305</v>
      </c>
      <c r="E53" s="14" t="s">
        <v>84</v>
      </c>
      <c r="F53" s="14" t="n">
        <v>1</v>
      </c>
      <c r="G53" s="14"/>
      <c r="H53" s="13" t="str">
        <f aca="false">IF(AND(OR($E53="All",ISNUMBER(SEARCH(IF('Agent Intake'!$B$6="","",LEFT('Agent Intake'!$B$6,1)),$E53))),IFERROR(VALUE(MID('Agent Intake'!$B$7,2,1)),0)&gt;=$F53,OR($G53="",AND($G53="PersonalData",'Agent Intake'!$B$9="Yes"),AND($G53="MultiAgent",'Agent Intake'!$B$10="Yes"))),"Yes","No")</f>
        <v>Yes</v>
      </c>
      <c r="I53" s="14" t="s">
        <v>72</v>
      </c>
      <c r="J53" s="15" t="s">
        <v>297</v>
      </c>
      <c r="K53" s="15" t="s">
        <v>298</v>
      </c>
      <c r="L53" s="14" t="n">
        <v>3</v>
      </c>
      <c r="M53" s="16"/>
      <c r="N53" s="17"/>
      <c r="O53" s="17"/>
      <c r="P53" s="16"/>
      <c r="Q53" s="16"/>
      <c r="R53" s="18" t="n">
        <f aca="false">IF($H53="Yes",MAX(0,$L53-$M53),"")</f>
        <v>3</v>
      </c>
      <c r="S53" s="17"/>
    </row>
  </sheetData>
  <mergeCells count="1">
    <mergeCell ref="A1:S1"/>
  </mergeCells>
  <conditionalFormatting sqref="M4:M53">
    <cfRule type="colorScale" priority="2">
      <colorScale>
        <cfvo type="num" val="0"/>
        <cfvo type="num" val="2"/>
        <cfvo type="num" val="4"/>
        <color rgb="FFF4C7C3"/>
        <color rgb="FFFDE9A9"/>
        <color rgb="FFC6E7C6"/>
      </colorScale>
    </cfRule>
  </conditionalFormatting>
  <conditionalFormatting sqref="R4:R53">
    <cfRule type="cellIs" priority="3" operator="greaterThan" aboveAverage="0" equalAverage="0" bottom="0" percent="0" rank="0" text="" dxfId="0">
      <formula>0</formula>
    </cfRule>
  </conditionalFormatting>
  <conditionalFormatting sqref="H4:H53">
    <cfRule type="cellIs" priority="4" operator="equal" aboveAverage="0" equalAverage="0" bottom="0" percent="0" rank="0" text="" dxfId="1">
      <formula>"Yes"</formula>
    </cfRule>
    <cfRule type="cellIs" priority="5" operator="equal" aboveAverage="0" equalAverage="0" bottom="0" percent="0" rank="0" text="" dxfId="2">
      <formula>"No"</formula>
    </cfRule>
  </conditionalFormatting>
  <conditionalFormatting sqref="I4:I53">
    <cfRule type="cellIs" priority="6" operator="equal" aboveAverage="0" equalAverage="0" bottom="0" percent="0" rank="0" text="" dxfId="3">
      <formula>"Now"</formula>
    </cfRule>
    <cfRule type="cellIs" priority="7" operator="equal" aboveAverage="0" equalAverage="0" bottom="0" percent="0" rank="0" text="" dxfId="4">
      <formula>"Emerging"</formula>
    </cfRule>
    <cfRule type="cellIs" priority="8" operator="equal" aboveAverage="0" equalAverage="0" bottom="0" percent="0" rank="0" text="" dxfId="5">
      <formula>"Roadmap"</formula>
    </cfRule>
  </conditionalFormatting>
  <dataValidations count="3">
    <dataValidation allowBlank="true" errorStyle="stop" operator="between" showDropDown="false" showErrorMessage="false" showInputMessage="false" sqref="M4:M53" type="list">
      <formula1>Lists!$E$2:$E$6</formula1>
      <formula2>0</formula2>
    </dataValidation>
    <dataValidation allowBlank="true" errorStyle="stop" operator="between" showDropDown="false" showErrorMessage="false" showInputMessage="false" sqref="P4:P53" type="list">
      <formula1>Lists!$F$2:$F$4</formula1>
      <formula2>0</formula2>
    </dataValidation>
    <dataValidation allowBlank="true" errorStyle="stop" operator="between" showDropDown="false" showErrorMessage="false" showInputMessage="false" sqref="Q4:Q53" type="list">
      <formula1>Lists!$G$2:$G$6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5" min="2" style="0" width="16"/>
    <col collapsed="false" customWidth="true" hidden="false" outlineLevel="0" max="6" min="6" style="0" width="18"/>
  </cols>
  <sheetData>
    <row r="1" customFormat="false" ht="27.75" hidden="false" customHeight="true" outlineLevel="0" collapsed="false">
      <c r="A1" s="6" t="s">
        <v>306</v>
      </c>
      <c r="B1" s="6"/>
      <c r="C1" s="6"/>
      <c r="D1" s="6"/>
      <c r="E1" s="6"/>
      <c r="F1" s="6"/>
    </row>
    <row r="2" customFormat="false" ht="15" hidden="false" customHeight="false" outlineLevel="0" collapsed="false">
      <c r="A2" s="19" t="str">
        <f aca="false">"Agent: "&amp;'Agent Intake'!$B$4&amp;"   |   Archetype: "&amp;'Agent Intake'!$B$6&amp;"   |   Tier: "&amp;'Agent Intake'!$B$7</f>
        <v>Agent: Supplier-payment assistant   |   Archetype: D - Agentic / action-taking   |   Tier: T4 High autonomy / High impact</v>
      </c>
      <c r="B2" s="19"/>
      <c r="C2" s="19"/>
      <c r="D2" s="19"/>
      <c r="E2" s="19"/>
      <c r="F2" s="19"/>
    </row>
    <row r="4" customFormat="false" ht="15" hidden="false" customHeight="false" outlineLevel="0" collapsed="false">
      <c r="A4" s="11" t="s">
        <v>307</v>
      </c>
      <c r="B4" s="11" t="s">
        <v>308</v>
      </c>
      <c r="C4" s="11" t="s">
        <v>309</v>
      </c>
      <c r="D4" s="11" t="s">
        <v>310</v>
      </c>
      <c r="E4" s="11" t="s">
        <v>311</v>
      </c>
      <c r="F4" s="11" t="s">
        <v>312</v>
      </c>
    </row>
    <row r="5" customFormat="false" ht="23.85" hidden="false" customHeight="false" outlineLevel="0" collapsed="false">
      <c r="A5" s="20" t="s">
        <v>313</v>
      </c>
      <c r="B5" s="21" t="n">
        <f aca="false">COUNTIFS('Control Assessment'!$B$4:$B$53,"P1 Identity",'Control Assessment'!$H$4:$H$53,"Yes")</f>
        <v>7</v>
      </c>
      <c r="C5" s="22" t="str">
        <f aca="false">IFERROR(AVERAGEIFS('Control Assessment'!$M$4:$M$53,'Control Assessment'!$B$4:$B$53,"P1 Identity",'Control Assessment'!$H$4:$H$53,"Yes"),"-")</f>
        <v>-</v>
      </c>
      <c r="D5" s="21" t="n">
        <f aca="false">$B5-$E5</f>
        <v>0</v>
      </c>
      <c r="E5" s="21" t="n">
        <f aca="false">COUNTIFS('Control Assessment'!$B$4:$B$53,"P1 Identity",'Control Assessment'!$H$4:$H$53,"Yes",'Control Assessment'!$R$4:$R$53,"&gt;0")</f>
        <v>7</v>
      </c>
      <c r="F5" s="23" t="n">
        <f aca="false">IFERROR($D5/$B5,"-")</f>
        <v>0</v>
      </c>
    </row>
    <row r="6" customFormat="false" ht="23.85" hidden="false" customHeight="false" outlineLevel="0" collapsed="false">
      <c r="A6" s="20" t="s">
        <v>314</v>
      </c>
      <c r="B6" s="21" t="n">
        <f aca="false">COUNTIFS('Control Assessment'!$B$4:$B$53,"P2 Data &amp; Memory",'Control Assessment'!$H$4:$H$53,"Yes")</f>
        <v>9</v>
      </c>
      <c r="C6" s="22" t="str">
        <f aca="false">IFERROR(AVERAGEIFS('Control Assessment'!$M$4:$M$53,'Control Assessment'!$B$4:$B$53,"P2 Data &amp; Memory",'Control Assessment'!$H$4:$H$53,"Yes"),"-")</f>
        <v>-</v>
      </c>
      <c r="D6" s="21" t="n">
        <f aca="false">$B6-$E6</f>
        <v>0</v>
      </c>
      <c r="E6" s="21" t="n">
        <f aca="false">COUNTIFS('Control Assessment'!$B$4:$B$53,"P2 Data &amp; Memory",'Control Assessment'!$H$4:$H$53,"Yes",'Control Assessment'!$R$4:$R$53,"&gt;0")</f>
        <v>9</v>
      </c>
      <c r="F6" s="23" t="n">
        <f aca="false">IFERROR($D6/$B6,"-")</f>
        <v>0</v>
      </c>
    </row>
    <row r="7" customFormat="false" ht="23.85" hidden="false" customHeight="false" outlineLevel="0" collapsed="false">
      <c r="A7" s="20" t="s">
        <v>315</v>
      </c>
      <c r="B7" s="21" t="n">
        <f aca="false">COUNTIFS('Control Assessment'!$B$4:$B$53,"P3 Runtime",'Control Assessment'!$H$4:$H$53,"Yes")</f>
        <v>7</v>
      </c>
      <c r="C7" s="22" t="str">
        <f aca="false">IFERROR(AVERAGEIFS('Control Assessment'!$M$4:$M$53,'Control Assessment'!$B$4:$B$53,"P3 Runtime",'Control Assessment'!$H$4:$H$53,"Yes"),"-")</f>
        <v>-</v>
      </c>
      <c r="D7" s="21" t="n">
        <f aca="false">$B7-$E7</f>
        <v>0</v>
      </c>
      <c r="E7" s="21" t="n">
        <f aca="false">COUNTIFS('Control Assessment'!$B$4:$B$53,"P3 Runtime",'Control Assessment'!$H$4:$H$53,"Yes",'Control Assessment'!$R$4:$R$53,"&gt;0")</f>
        <v>7</v>
      </c>
      <c r="F7" s="23" t="n">
        <f aca="false">IFERROR($D7/$B7,"-")</f>
        <v>0</v>
      </c>
    </row>
    <row r="8" customFormat="false" ht="15" hidden="false" customHeight="false" outlineLevel="0" collapsed="false">
      <c r="A8" s="20" t="s">
        <v>316</v>
      </c>
      <c r="B8" s="21" t="n">
        <f aca="false">COUNTIFS('Control Assessment'!$B$4:$B$53,"P4 Tool &amp; Action",'Control Assessment'!$H$4:$H$53,"Yes")</f>
        <v>7</v>
      </c>
      <c r="C8" s="22" t="str">
        <f aca="false">IFERROR(AVERAGEIFS('Control Assessment'!$M$4:$M$53,'Control Assessment'!$B$4:$B$53,"P4 Tool &amp; Action",'Control Assessment'!$H$4:$H$53,"Yes"),"-")</f>
        <v>-</v>
      </c>
      <c r="D8" s="21" t="n">
        <f aca="false">$B8-$E8</f>
        <v>0</v>
      </c>
      <c r="E8" s="21" t="n">
        <f aca="false">COUNTIFS('Control Assessment'!$B$4:$B$53,"P4 Tool &amp; Action",'Control Assessment'!$H$4:$H$53,"Yes",'Control Assessment'!$R$4:$R$53,"&gt;0")</f>
        <v>7</v>
      </c>
      <c r="F8" s="23" t="n">
        <f aca="false">IFERROR($D8/$B8,"-")</f>
        <v>0</v>
      </c>
    </row>
    <row r="9" customFormat="false" ht="23.85" hidden="false" customHeight="false" outlineLevel="0" collapsed="false">
      <c r="A9" s="20" t="s">
        <v>317</v>
      </c>
      <c r="B9" s="21" t="n">
        <f aca="false">COUNTIFS('Control Assessment'!$B$4:$B$53,"P5 Provenance",'Control Assessment'!$H$4:$H$53,"Yes")</f>
        <v>5</v>
      </c>
      <c r="C9" s="22" t="str">
        <f aca="false">IFERROR(AVERAGEIFS('Control Assessment'!$M$4:$M$53,'Control Assessment'!$B$4:$B$53,"P5 Provenance",'Control Assessment'!$H$4:$H$53,"Yes"),"-")</f>
        <v>-</v>
      </c>
      <c r="D9" s="21" t="n">
        <f aca="false">$B9-$E9</f>
        <v>0</v>
      </c>
      <c r="E9" s="21" t="n">
        <f aca="false">COUNTIFS('Control Assessment'!$B$4:$B$53,"P5 Provenance",'Control Assessment'!$H$4:$H$53,"Yes",'Control Assessment'!$R$4:$R$53,"&gt;0")</f>
        <v>5</v>
      </c>
      <c r="F9" s="23" t="n">
        <f aca="false">IFERROR($D9/$B9,"-")</f>
        <v>0</v>
      </c>
    </row>
    <row r="10" customFormat="false" ht="23.85" hidden="false" customHeight="false" outlineLevel="0" collapsed="false">
      <c r="A10" s="20" t="s">
        <v>318</v>
      </c>
      <c r="B10" s="21" t="n">
        <f aca="false">COUNTIFS('Control Assessment'!$B$4:$B$53,"P6 Resilience",'Control Assessment'!$H$4:$H$53,"Yes")</f>
        <v>6</v>
      </c>
      <c r="C10" s="22" t="str">
        <f aca="false">IFERROR(AVERAGEIFS('Control Assessment'!$M$4:$M$53,'Control Assessment'!$B$4:$B$53,"P6 Resilience",'Control Assessment'!$H$4:$H$53,"Yes"),"-")</f>
        <v>-</v>
      </c>
      <c r="D10" s="21" t="n">
        <f aca="false">$B10-$E10</f>
        <v>0</v>
      </c>
      <c r="E10" s="21" t="n">
        <f aca="false">COUNTIFS('Control Assessment'!$B$4:$B$53,"P6 Resilience",'Control Assessment'!$H$4:$H$53,"Yes",'Control Assessment'!$R$4:$R$53,"&gt;0")</f>
        <v>6</v>
      </c>
      <c r="F10" s="23" t="n">
        <f aca="false">IFERROR($D10/$B10,"-")</f>
        <v>0</v>
      </c>
    </row>
    <row r="11" customFormat="false" ht="23.85" hidden="false" customHeight="false" outlineLevel="0" collapsed="false">
      <c r="A11" s="20" t="s">
        <v>319</v>
      </c>
      <c r="B11" s="21" t="n">
        <f aca="false">COUNTIFS('Control Assessment'!$B$4:$B$53,"P7 Governance",'Control Assessment'!$H$4:$H$53,"Yes")</f>
        <v>6</v>
      </c>
      <c r="C11" s="22" t="str">
        <f aca="false">IFERROR(AVERAGEIFS('Control Assessment'!$M$4:$M$53,'Control Assessment'!$B$4:$B$53,"P7 Governance",'Control Assessment'!$H$4:$H$53,"Yes"),"-")</f>
        <v>-</v>
      </c>
      <c r="D11" s="21" t="n">
        <f aca="false">$B11-$E11</f>
        <v>0</v>
      </c>
      <c r="E11" s="21" t="n">
        <f aca="false">COUNTIFS('Control Assessment'!$B$4:$B$53,"P7 Governance",'Control Assessment'!$H$4:$H$53,"Yes",'Control Assessment'!$R$4:$R$53,"&gt;0")</f>
        <v>6</v>
      </c>
      <c r="F11" s="23" t="n">
        <f aca="false">IFERROR($D11/$B11,"-")</f>
        <v>0</v>
      </c>
    </row>
    <row r="12" customFormat="false" ht="15" hidden="false" customHeight="false" outlineLevel="0" collapsed="false">
      <c r="A12" s="24" t="s">
        <v>320</v>
      </c>
      <c r="B12" s="25" t="n">
        <f aca="false">SUM(B5:B11)</f>
        <v>47</v>
      </c>
      <c r="C12" s="26" t="str">
        <f aca="false">IFERROR(AVERAGEIFS('Control Assessment'!$M$4:$M$53,'Control Assessment'!$H$4:$H$53,"Yes"),"-")</f>
        <v>-</v>
      </c>
      <c r="D12" s="25" t="n">
        <f aca="false">SUM(D5:D11)</f>
        <v>0</v>
      </c>
      <c r="E12" s="25" t="n">
        <f aca="false">SUM(E5:E11)</f>
        <v>47</v>
      </c>
      <c r="F12" s="27" t="n">
        <f aca="false">IFERROR(D12/B12,"-")</f>
        <v>0</v>
      </c>
    </row>
    <row r="14" customFormat="false" ht="15" hidden="false" customHeight="false" outlineLevel="0" collapsed="false">
      <c r="A14" s="28" t="s">
        <v>321</v>
      </c>
      <c r="B14" s="28"/>
      <c r="C14" s="29" t="str">
        <f aca="false">IF(B12=0,"Set the Agent Intake profile first",IF(E12=0,"READY for sign-off - all applicable controls met at target with evidence","NOT READY - "&amp;E12&amp;" applicable control(s) below target"))</f>
        <v>NOT READY - 47 applicable control(s) below target</v>
      </c>
      <c r="D14" s="29"/>
      <c r="E14" s="29"/>
      <c r="F14" s="29"/>
    </row>
    <row r="16" customFormat="false" ht="15" hidden="false" customHeight="false" outlineLevel="0" collapsed="false">
      <c r="A16" s="30" t="s">
        <v>322</v>
      </c>
      <c r="B16" s="30"/>
      <c r="C16" s="30"/>
      <c r="D16" s="30"/>
      <c r="E16" s="30"/>
      <c r="F16" s="30"/>
    </row>
    <row r="17" customFormat="false" ht="15" hidden="false" customHeight="false" outlineLevel="0" collapsed="false">
      <c r="A17" s="8" t="s">
        <v>323</v>
      </c>
      <c r="B17" s="31"/>
      <c r="C17" s="31"/>
      <c r="D17" s="31"/>
      <c r="E17" s="31"/>
      <c r="F17" s="31"/>
    </row>
    <row r="18" customFormat="false" ht="23.85" hidden="false" customHeight="false" outlineLevel="0" collapsed="false">
      <c r="A18" s="8" t="s">
        <v>324</v>
      </c>
      <c r="B18" s="31"/>
      <c r="C18" s="31"/>
      <c r="D18" s="31"/>
      <c r="E18" s="31"/>
      <c r="F18" s="31"/>
    </row>
    <row r="19" customFormat="false" ht="23.85" hidden="false" customHeight="false" outlineLevel="0" collapsed="false">
      <c r="A19" s="8" t="s">
        <v>325</v>
      </c>
      <c r="B19" s="31"/>
      <c r="C19" s="31"/>
      <c r="D19" s="31"/>
      <c r="E19" s="31"/>
      <c r="F19" s="31"/>
    </row>
    <row r="20" customFormat="false" ht="15" hidden="false" customHeight="false" outlineLevel="0" collapsed="false">
      <c r="A20" s="8" t="s">
        <v>326</v>
      </c>
      <c r="B20" s="31"/>
      <c r="C20" s="31"/>
      <c r="D20" s="31"/>
      <c r="E20" s="31"/>
      <c r="F20" s="31"/>
    </row>
    <row r="21" customFormat="false" ht="15" hidden="false" customHeight="false" outlineLevel="0" collapsed="false">
      <c r="A21" s="8" t="s">
        <v>327</v>
      </c>
      <c r="B21" s="31"/>
      <c r="C21" s="31"/>
      <c r="D21" s="31"/>
      <c r="E21" s="31"/>
      <c r="F21" s="31"/>
    </row>
  </sheetData>
  <mergeCells count="10">
    <mergeCell ref="A1:F1"/>
    <mergeCell ref="A2:F2"/>
    <mergeCell ref="A14:B14"/>
    <mergeCell ref="C14:F14"/>
    <mergeCell ref="A16:F16"/>
    <mergeCell ref="B17:F17"/>
    <mergeCell ref="B18:F18"/>
    <mergeCell ref="B19:F19"/>
    <mergeCell ref="B20:F20"/>
    <mergeCell ref="B21:F21"/>
  </mergeCells>
  <conditionalFormatting sqref="C14">
    <cfRule type="expression" priority="2" aboveAverage="0" equalAverage="0" bottom="0" percent="0" rank="0" text="" dxfId="6">
      <formula>$E$12=0</formula>
    </cfRule>
    <cfRule type="expression" priority="3" aboveAverage="0" equalAverage="0" bottom="0" percent="0" rank="0" text="" dxfId="7">
      <formula>$E$12&gt;0</formula>
    </cfRule>
  </conditionalFormatting>
  <dataValidations count="1">
    <dataValidation allowBlank="true" errorStyle="stop" operator="between" showDropDown="false" showErrorMessage="false" showInputMessage="false" sqref="B17" type="list">
      <formula1>Lists!$H$2:$H$4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328</v>
      </c>
      <c r="B1" s="0" t="s">
        <v>329</v>
      </c>
      <c r="C1" s="0" t="s">
        <v>330</v>
      </c>
      <c r="D1" s="0" t="s">
        <v>331</v>
      </c>
      <c r="E1" s="0" t="s">
        <v>332</v>
      </c>
      <c r="F1" s="0" t="s">
        <v>333</v>
      </c>
      <c r="G1" s="0" t="s">
        <v>64</v>
      </c>
      <c r="H1" s="0" t="s">
        <v>323</v>
      </c>
    </row>
    <row r="2" customFormat="false" ht="15" hidden="false" customHeight="false" outlineLevel="0" collapsed="false">
      <c r="A2" s="0" t="s">
        <v>334</v>
      </c>
      <c r="B2" s="0" t="s">
        <v>335</v>
      </c>
      <c r="C2" s="0" t="s">
        <v>34</v>
      </c>
      <c r="D2" s="0" t="s">
        <v>336</v>
      </c>
      <c r="E2" s="0" t="s">
        <v>337</v>
      </c>
      <c r="F2" s="0" t="s">
        <v>77</v>
      </c>
      <c r="G2" s="0" t="s">
        <v>338</v>
      </c>
      <c r="H2" s="0" t="s">
        <v>339</v>
      </c>
    </row>
    <row r="3" customFormat="false" ht="15" hidden="false" customHeight="false" outlineLevel="0" collapsed="false">
      <c r="A3" s="0" t="s">
        <v>340</v>
      </c>
      <c r="B3" s="0" t="s">
        <v>341</v>
      </c>
      <c r="C3" s="0" t="s">
        <v>36</v>
      </c>
      <c r="D3" s="0" t="s">
        <v>342</v>
      </c>
      <c r="E3" s="0" t="s">
        <v>343</v>
      </c>
      <c r="F3" s="0" t="s">
        <v>344</v>
      </c>
      <c r="G3" s="0" t="s">
        <v>345</v>
      </c>
      <c r="H3" s="0" t="s">
        <v>346</v>
      </c>
    </row>
    <row r="4" customFormat="false" ht="15" hidden="false" customHeight="false" outlineLevel="0" collapsed="false">
      <c r="A4" s="0" t="s">
        <v>347</v>
      </c>
      <c r="B4" s="0" t="s">
        <v>348</v>
      </c>
      <c r="D4" s="0" t="s">
        <v>38</v>
      </c>
      <c r="E4" s="0" t="s">
        <v>349</v>
      </c>
      <c r="F4" s="0" t="s">
        <v>350</v>
      </c>
      <c r="G4" s="0" t="s">
        <v>78</v>
      </c>
      <c r="H4" s="0" t="s">
        <v>351</v>
      </c>
    </row>
    <row r="5" customFormat="false" ht="15" hidden="false" customHeight="false" outlineLevel="0" collapsed="false">
      <c r="A5" s="0" t="s">
        <v>26</v>
      </c>
      <c r="B5" s="0" t="s">
        <v>29</v>
      </c>
      <c r="D5" s="0" t="s">
        <v>352</v>
      </c>
      <c r="E5" s="0" t="s">
        <v>353</v>
      </c>
      <c r="G5" s="0" t="s">
        <v>354</v>
      </c>
    </row>
    <row r="6" customFormat="false" ht="15" hidden="false" customHeight="false" outlineLevel="0" collapsed="false">
      <c r="A6" s="0" t="s">
        <v>355</v>
      </c>
      <c r="E6" s="0" t="s">
        <v>356</v>
      </c>
      <c r="G6" s="0" t="s">
        <v>357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2026-10-01T10:43:28Z</dcterms:created>
  <dc:creator>openpyxl</dc:creator>
  <dc:description/>
  <dc:language>en-US</dc:language>
  <cp:lastModifiedBy/>
  <dcterms:modified xsi:type="dcterms:W3CDTF">2026-10-01T10:43:28Z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